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Lasse\Dropbox\Maskinmester\Fælles\4. Semester\EL\Excel-ark\"/>
    </mc:Choice>
  </mc:AlternateContent>
  <bookViews>
    <workbookView xWindow="0" yWindow="0" windowWidth="24000" windowHeight="9660"/>
  </bookViews>
  <sheets>
    <sheet name="Oplægnings beregninger"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1" l="1"/>
  <c r="E39" i="1"/>
  <c r="F39" i="1"/>
  <c r="G39" i="1"/>
  <c r="H39" i="1"/>
  <c r="I39" i="1"/>
  <c r="J39" i="1"/>
  <c r="K39" i="1"/>
  <c r="D39" i="1"/>
  <c r="E26" i="1" l="1"/>
  <c r="F26" i="1"/>
  <c r="G26" i="1"/>
  <c r="H26" i="1"/>
  <c r="I26" i="1"/>
  <c r="J26" i="1"/>
  <c r="K26" i="1"/>
  <c r="D26" i="1"/>
  <c r="E25" i="1"/>
  <c r="F25" i="1"/>
  <c r="G25" i="1"/>
  <c r="H25" i="1"/>
  <c r="I25" i="1"/>
  <c r="J25" i="1"/>
  <c r="K25" i="1"/>
  <c r="D25" i="1"/>
  <c r="E24" i="1"/>
  <c r="F24" i="1"/>
  <c r="G24" i="1"/>
  <c r="H24" i="1"/>
  <c r="I24" i="1"/>
  <c r="J24" i="1"/>
  <c r="K24" i="1"/>
  <c r="D24" i="1"/>
  <c r="N17" i="1" l="1"/>
  <c r="E30" i="1"/>
  <c r="E38" i="1" s="1"/>
  <c r="E40" i="1" s="1"/>
  <c r="F30" i="1"/>
  <c r="F38" i="1" s="1"/>
  <c r="F40" i="1" s="1"/>
  <c r="G30" i="1"/>
  <c r="G38" i="1" s="1"/>
  <c r="G40" i="1" s="1"/>
  <c r="H30" i="1"/>
  <c r="H38" i="1" s="1"/>
  <c r="H40" i="1" s="1"/>
  <c r="I30" i="1"/>
  <c r="I38" i="1" s="1"/>
  <c r="I40" i="1" s="1"/>
  <c r="J30" i="1"/>
  <c r="J38" i="1" s="1"/>
  <c r="J40" i="1" s="1"/>
  <c r="K30" i="1"/>
  <c r="K38" i="1" s="1"/>
  <c r="K40" i="1" s="1"/>
  <c r="D30" i="1"/>
  <c r="E34" i="1"/>
  <c r="D35" i="1" l="1"/>
  <c r="D38" i="1"/>
  <c r="D40" i="1" s="1"/>
  <c r="F35" i="1"/>
  <c r="F34" i="1"/>
  <c r="E35" i="1"/>
  <c r="G34" i="1"/>
  <c r="G35" i="1" l="1"/>
  <c r="H34" i="1"/>
  <c r="H35" i="1" l="1"/>
  <c r="I34" i="1"/>
  <c r="I35" i="1" l="1"/>
  <c r="J34" i="1"/>
  <c r="J35" i="1" l="1"/>
  <c r="K34" i="1"/>
  <c r="K35" i="1" l="1"/>
</calcChain>
</file>

<file path=xl/comments1.xml><?xml version="1.0" encoding="utf-8"?>
<comments xmlns="http://schemas.openxmlformats.org/spreadsheetml/2006/main">
  <authors>
    <author>Lasse</author>
  </authors>
  <commentList>
    <comment ref="D2" authorId="0" shapeId="0">
      <text>
        <r>
          <rPr>
            <b/>
            <sz val="9"/>
            <color indexed="81"/>
            <rFont val="Tahoma"/>
            <family val="2"/>
          </rPr>
          <t>Forfatter:</t>
        </r>
        <r>
          <rPr>
            <sz val="9"/>
            <color indexed="81"/>
            <rFont val="Tahoma"/>
            <family val="2"/>
          </rPr>
          <t xml:space="preserve">
Sæt kryds</t>
        </r>
      </text>
    </comment>
    <comment ref="E2" authorId="0" shapeId="0">
      <text>
        <r>
          <rPr>
            <b/>
            <sz val="9"/>
            <color indexed="81"/>
            <rFont val="Tahoma"/>
            <family val="2"/>
          </rPr>
          <t xml:space="preserve">Forfatter:
</t>
        </r>
        <r>
          <rPr>
            <sz val="9"/>
            <color indexed="81"/>
            <rFont val="Tahoma"/>
            <family val="2"/>
          </rPr>
          <t>Sæt kryds</t>
        </r>
      </text>
    </comment>
    <comment ref="F2" authorId="0" shapeId="0">
      <text>
        <r>
          <rPr>
            <b/>
            <sz val="9"/>
            <color indexed="81"/>
            <rFont val="Tahoma"/>
            <family val="2"/>
          </rPr>
          <t>Forfatter:
Ved brug af et 70/250 kabel, bør OB krav kontrolleres som om kablet er 70/160, og KB krav kontrolleres som om kablet er et 90/250.
Årsagen er at isoleringen omkring 70/250 kablers ledere er PEX og kan derfor tåle en høj temperatur som den der kortvarigt udvikles under en kortslutning.
Til gengæld er kappen blødere og billigere (f.eks. halogenfri PVC eller PE), og tåler ikke langvarig opvarmning som følge af en overbelastning, lige så godt som 90/250 kabler.</t>
        </r>
      </text>
    </comment>
    <comment ref="G2" authorId="0" shapeId="0">
      <text>
        <r>
          <rPr>
            <b/>
            <sz val="9"/>
            <color indexed="81"/>
            <rFont val="Tahoma"/>
            <family val="2"/>
          </rPr>
          <t>Forfatter:
Man skal være opmærksom på at 5-leder kabler er svære at fremskaffe i tværsnit over 35mm^2.</t>
        </r>
        <r>
          <rPr>
            <sz val="9"/>
            <color indexed="81"/>
            <rFont val="Tahoma"/>
            <family val="2"/>
          </rPr>
          <t xml:space="preserve">
</t>
        </r>
      </text>
    </comment>
    <comment ref="H2" authorId="0" shapeId="0">
      <text>
        <r>
          <rPr>
            <b/>
            <sz val="9"/>
            <color indexed="81"/>
            <rFont val="Tahoma"/>
            <family val="2"/>
          </rPr>
          <t>Forfatter:
Bemærk! Vælger man at ligge 2 eller flere kabler parallelt, skal der korrigeres for samlet fremføring.</t>
        </r>
      </text>
    </comment>
    <comment ref="B11" authorId="0" shapeId="0">
      <text>
        <r>
          <rPr>
            <b/>
            <sz val="9"/>
            <color indexed="81"/>
            <rFont val="Tahoma"/>
            <family val="2"/>
          </rPr>
          <t>Forfatter:
Indtast f.eks.:
Stige/luft
Jord
Beton</t>
        </r>
        <r>
          <rPr>
            <sz val="9"/>
            <color indexed="81"/>
            <rFont val="Tahoma"/>
            <family val="2"/>
          </rPr>
          <t xml:space="preserve">
</t>
        </r>
      </text>
    </comment>
    <comment ref="M11" authorId="0" shapeId="0">
      <text>
        <r>
          <rPr>
            <b/>
            <sz val="9"/>
            <color indexed="81"/>
            <rFont val="Tahoma"/>
            <family val="2"/>
          </rPr>
          <t>Forfatter:</t>
        </r>
        <r>
          <rPr>
            <sz val="9"/>
            <color indexed="81"/>
            <rFont val="Tahoma"/>
            <family val="2"/>
          </rPr>
          <t xml:space="preserve">
Forskellig fra tabelopslag:
</t>
        </r>
        <r>
          <rPr>
            <b/>
            <sz val="9"/>
            <color indexed="81"/>
            <rFont val="Tahoma"/>
            <family val="2"/>
          </rPr>
          <t>Luft:</t>
        </r>
        <r>
          <rPr>
            <sz val="9"/>
            <color indexed="81"/>
            <rFont val="Tahoma"/>
            <family val="2"/>
          </rPr>
          <t xml:space="preserve">
Ved 70graders kabel:
√((70-t)/(70-30))
Ved 90graders kabel:
√((90-t)/(90-30))
</t>
        </r>
        <r>
          <rPr>
            <b/>
            <sz val="9"/>
            <color indexed="81"/>
            <rFont val="Tahoma"/>
            <family val="2"/>
          </rPr>
          <t>Jord:</t>
        </r>
        <r>
          <rPr>
            <sz val="9"/>
            <color indexed="81"/>
            <rFont val="Tahoma"/>
            <family val="2"/>
          </rPr>
          <t xml:space="preserve">
Ved 70graders kabel:
√((70-t)/(70-20))
Ved 90graders kabel:
√((90-t)/(90-20))</t>
        </r>
      </text>
    </comment>
    <comment ref="B13" authorId="0" shapeId="0">
      <text>
        <r>
          <rPr>
            <b/>
            <sz val="9"/>
            <color indexed="81"/>
            <rFont val="Tahoma"/>
            <family val="2"/>
          </rPr>
          <t>Forfatter:
Mht. kablers murgennemføring, er tommelfingerreglen at der ikke korrigeres for mindre end 0,35m. Dog bør man overveje at korrigere for dette hvis vægge (eller gulve) har en relativ høj termisk modstand.</t>
        </r>
        <r>
          <rPr>
            <sz val="9"/>
            <color indexed="81"/>
            <rFont val="Tahoma"/>
            <family val="2"/>
          </rPr>
          <t xml:space="preserve">
</t>
        </r>
      </text>
    </comment>
    <comment ref="B14" authorId="0" shapeId="0">
      <text>
        <r>
          <rPr>
            <b/>
            <sz val="9"/>
            <color indexed="81"/>
            <rFont val="Tahoma"/>
            <family val="2"/>
          </rPr>
          <t>Forfatter:
Korrektion for termisk modstand skal (ifølge SB6) kun ske ved "Reference installationsmåde D" hvor kablet enten er direkte i jord eller i rør i jord.
Normal termisk modstand er i Danmark 2,5 K*m/W</t>
        </r>
        <r>
          <rPr>
            <sz val="9"/>
            <color indexed="81"/>
            <rFont val="Tahoma"/>
            <family val="2"/>
          </rPr>
          <t xml:space="preserve">
</t>
        </r>
      </text>
    </comment>
    <comment ref="B21" authorId="0" shapeId="0">
      <text>
        <r>
          <rPr>
            <b/>
            <sz val="9"/>
            <color indexed="81"/>
            <rFont val="Tahoma"/>
            <family val="2"/>
          </rPr>
          <t>Forfatter:
Side 148 i SB6</t>
        </r>
      </text>
    </comment>
    <comment ref="B22" authorId="0" shapeId="0">
      <text>
        <r>
          <rPr>
            <b/>
            <sz val="9"/>
            <color indexed="81"/>
            <rFont val="Tahoma"/>
            <family val="2"/>
          </rPr>
          <t>Forfatter:
Side 147 i SB6</t>
        </r>
        <r>
          <rPr>
            <sz val="9"/>
            <color indexed="81"/>
            <rFont val="Tahoma"/>
            <family val="2"/>
          </rPr>
          <t xml:space="preserve">
</t>
        </r>
      </text>
    </comment>
    <comment ref="B24" authorId="0" shapeId="0">
      <text>
        <r>
          <rPr>
            <b/>
            <sz val="9"/>
            <color indexed="81"/>
            <rFont val="Tahoma"/>
            <family val="2"/>
          </rPr>
          <t xml:space="preserve">Forfatter:
Forskellig fra tabelopslag:
</t>
        </r>
        <r>
          <rPr>
            <sz val="9"/>
            <color indexed="81"/>
            <rFont val="Tahoma"/>
            <family val="2"/>
          </rPr>
          <t xml:space="preserve">Ved 70graders kabel:
√((70-t)/(70-30))
Ved 90graders kabel:
√((90-t)/(90-30))
</t>
        </r>
      </text>
    </comment>
    <comment ref="C24" authorId="0" shapeId="0">
      <text>
        <r>
          <rPr>
            <b/>
            <sz val="9"/>
            <color indexed="81"/>
            <rFont val="Tahoma"/>
            <family val="2"/>
          </rPr>
          <t>Forfatter:
Side 169 i SB6</t>
        </r>
        <r>
          <rPr>
            <sz val="9"/>
            <color indexed="81"/>
            <rFont val="Tahoma"/>
            <family val="2"/>
          </rPr>
          <t xml:space="preserve">
</t>
        </r>
      </text>
    </comment>
    <comment ref="B25" authorId="0" shapeId="0">
      <text>
        <r>
          <rPr>
            <b/>
            <sz val="9"/>
            <color indexed="81"/>
            <rFont val="Tahoma"/>
            <family val="2"/>
          </rPr>
          <t>Forfatter:</t>
        </r>
        <r>
          <rPr>
            <sz val="9"/>
            <color indexed="81"/>
            <rFont val="Tahoma"/>
            <family val="2"/>
          </rPr>
          <t xml:space="preserve">
Forskellig fra tabelopslag:
Ved 70graders kabel:
√((70-t)/(70-20))
Ved 90graders kabel:
√((90-t)/(90-20))</t>
        </r>
      </text>
    </comment>
    <comment ref="C25" authorId="0" shapeId="0">
      <text>
        <r>
          <rPr>
            <b/>
            <sz val="9"/>
            <color indexed="81"/>
            <rFont val="Tahoma"/>
            <family val="2"/>
          </rPr>
          <t>Forfatter:
Side 170 i SB6</t>
        </r>
        <r>
          <rPr>
            <sz val="9"/>
            <color indexed="81"/>
            <rFont val="Tahoma"/>
            <family val="2"/>
          </rPr>
          <t xml:space="preserve">
</t>
        </r>
      </text>
    </comment>
    <comment ref="C26" authorId="0" shapeId="0">
      <text>
        <r>
          <rPr>
            <b/>
            <sz val="9"/>
            <color indexed="81"/>
            <rFont val="Tahoma"/>
            <family val="2"/>
          </rPr>
          <t>Forfatter:</t>
        </r>
        <r>
          <rPr>
            <sz val="9"/>
            <color indexed="81"/>
            <rFont val="Tahoma"/>
            <family val="2"/>
          </rPr>
          <t xml:space="preserve">
</t>
        </r>
        <r>
          <rPr>
            <b/>
            <sz val="9"/>
            <color indexed="81"/>
            <rFont val="Tahoma"/>
            <family val="2"/>
          </rPr>
          <t>Side 170 i SB6</t>
        </r>
        <r>
          <rPr>
            <sz val="9"/>
            <color indexed="81"/>
            <rFont val="Tahoma"/>
            <family val="2"/>
          </rPr>
          <t xml:space="preserve">
</t>
        </r>
      </text>
    </comment>
    <comment ref="C27" authorId="0" shapeId="0">
      <text>
        <r>
          <rPr>
            <b/>
            <sz val="9"/>
            <color indexed="81"/>
            <rFont val="Tahoma"/>
            <family val="2"/>
          </rPr>
          <t>Forfatter:
Side 171 i SB6</t>
        </r>
        <r>
          <rPr>
            <sz val="9"/>
            <color indexed="81"/>
            <rFont val="Tahoma"/>
            <family val="2"/>
          </rPr>
          <t xml:space="preserve">
</t>
        </r>
      </text>
    </comment>
    <comment ref="C28" authorId="0" shapeId="0">
      <text>
        <r>
          <rPr>
            <b/>
            <sz val="9"/>
            <color indexed="81"/>
            <rFont val="Tahoma"/>
            <family val="2"/>
          </rPr>
          <t>Forfatter:
Side 172-175 i SB6</t>
        </r>
        <r>
          <rPr>
            <sz val="9"/>
            <color indexed="81"/>
            <rFont val="Tahoma"/>
            <family val="2"/>
          </rPr>
          <t xml:space="preserve">
</t>
        </r>
      </text>
    </comment>
    <comment ref="C29" authorId="0" shapeId="0">
      <text>
        <r>
          <rPr>
            <b/>
            <sz val="9"/>
            <color indexed="81"/>
            <rFont val="Tahoma"/>
            <family val="2"/>
          </rPr>
          <t>Forfatter:
Side 176 i SB6</t>
        </r>
        <r>
          <rPr>
            <sz val="9"/>
            <color indexed="81"/>
            <rFont val="Tahoma"/>
            <family val="2"/>
          </rPr>
          <t xml:space="preserve">
</t>
        </r>
      </text>
    </comment>
    <comment ref="B34" authorId="0" shapeId="0">
      <text>
        <r>
          <rPr>
            <b/>
            <sz val="9"/>
            <color indexed="81"/>
            <rFont val="Tahoma"/>
            <charset val="1"/>
          </rPr>
          <t>Forfatter:</t>
        </r>
        <r>
          <rPr>
            <sz val="9"/>
            <color indexed="81"/>
            <rFont val="Tahoma"/>
            <charset val="1"/>
          </rPr>
          <t xml:space="preserve">
Sikringens mærkestrøm</t>
        </r>
      </text>
    </comment>
    <comment ref="B35" authorId="0" shapeId="0">
      <text>
        <r>
          <rPr>
            <b/>
            <sz val="9"/>
            <color indexed="81"/>
            <rFont val="Tahoma"/>
            <family val="2"/>
          </rPr>
          <t>Forfatter:</t>
        </r>
        <r>
          <rPr>
            <sz val="9"/>
            <color indexed="81"/>
            <rFont val="Tahoma"/>
            <family val="2"/>
          </rPr>
          <t xml:space="preserve">
Større end In - Kablet skal holde til mere fordi der er forringede forhold.
Mindre end In - Kablet skal holde til mindre fordi det har forbedrede forhold.</t>
        </r>
      </text>
    </comment>
    <comment ref="B36" authorId="0" shapeId="0">
      <text>
        <r>
          <rPr>
            <b/>
            <sz val="9"/>
            <color indexed="81"/>
            <rFont val="Tahoma"/>
            <family val="2"/>
          </rPr>
          <t>Forfatter:
Tabel 52-E1 - 52-E12
Side 157-168
Man vælger tabel udfra kabeltype og oplægningsmetode</t>
        </r>
        <r>
          <rPr>
            <sz val="9"/>
            <color indexed="81"/>
            <rFont val="Tahoma"/>
            <family val="2"/>
          </rPr>
          <t xml:space="preserve">
</t>
        </r>
      </text>
    </comment>
    <comment ref="B37" authorId="0" shapeId="0">
      <text>
        <r>
          <rPr>
            <b/>
            <sz val="9"/>
            <color indexed="81"/>
            <rFont val="Tahoma"/>
            <family val="2"/>
          </rPr>
          <t xml:space="preserve">Forfatter:
</t>
        </r>
        <r>
          <rPr>
            <sz val="9"/>
            <color indexed="81"/>
            <rFont val="Tahoma"/>
            <family val="2"/>
          </rPr>
          <t xml:space="preserve">Man vælger den nærmeste højere tilgængelige værdi end den korrigerede mærkeværdi.
</t>
        </r>
      </text>
    </comment>
    <comment ref="B38" authorId="0" shapeId="0">
      <text>
        <r>
          <rPr>
            <b/>
            <sz val="9"/>
            <color indexed="81"/>
            <rFont val="Tahoma"/>
            <family val="2"/>
          </rPr>
          <t>Forfatter:</t>
        </r>
        <r>
          <rPr>
            <sz val="9"/>
            <color indexed="81"/>
            <rFont val="Tahoma"/>
            <family val="2"/>
          </rPr>
          <t xml:space="preserve">
Bruges til at tjekke regel 1.
Se længere nede i beregniner.</t>
        </r>
      </text>
    </comment>
    <comment ref="B39" authorId="0" shapeId="0">
      <text>
        <r>
          <rPr>
            <b/>
            <sz val="9"/>
            <color indexed="81"/>
            <rFont val="Tahoma"/>
            <family val="2"/>
          </rPr>
          <t>Forfatter:
Bemærk! Vælger man at ligge 2 eller flere kabler parallelt, skal der korrigeres for samlet fremføring.
||=Parallelle kabler</t>
        </r>
      </text>
    </comment>
    <comment ref="B40" authorId="0" shapeId="0">
      <text>
        <r>
          <rPr>
            <b/>
            <sz val="9"/>
            <color indexed="81"/>
            <rFont val="Tahoma"/>
            <family val="2"/>
          </rPr>
          <t>Forfatter:
Overholdelse af OB</t>
        </r>
        <r>
          <rPr>
            <sz val="9"/>
            <color indexed="81"/>
            <rFont val="Tahoma"/>
            <family val="2"/>
          </rPr>
          <t xml:space="preserve">
Regel 1, side 71 i SB6
Hvis grøn - OK
Hvis Rød - Ikke OK</t>
        </r>
      </text>
    </comment>
  </commentList>
</comments>
</file>

<file path=xl/sharedStrings.xml><?xml version="1.0" encoding="utf-8"?>
<sst xmlns="http://schemas.openxmlformats.org/spreadsheetml/2006/main" count="113" uniqueCount="78">
  <si>
    <t>Kabelforhold</t>
  </si>
  <si>
    <t>Kabeldata:</t>
  </si>
  <si>
    <t>Cu</t>
  </si>
  <si>
    <t>Al</t>
  </si>
  <si>
    <t>Antal ledere i kabel</t>
  </si>
  <si>
    <t>Strækning</t>
  </si>
  <si>
    <t>→</t>
  </si>
  <si>
    <t>Skitsenummer</t>
  </si>
  <si>
    <t>①</t>
  </si>
  <si>
    <t>②</t>
  </si>
  <si>
    <t>③</t>
  </si>
  <si>
    <t>④</t>
  </si>
  <si>
    <t>⑤</t>
  </si>
  <si>
    <t>⑥</t>
  </si>
  <si>
    <t>⑦</t>
  </si>
  <si>
    <t>⑧</t>
  </si>
  <si>
    <t>Kablets oplægning &amp; omgivelser</t>
  </si>
  <si>
    <t>Kablets omgivelsestemperatur</t>
  </si>
  <si>
    <t>Kabel strækning</t>
  </si>
  <si>
    <t>Antal strømveje på strækning</t>
  </si>
  <si>
    <t>Henvisning til skitsenummer</t>
  </si>
  <si>
    <t>Installationsmåde nummer (52-D2)</t>
  </si>
  <si>
    <t>Reference installationsmåde (52-D1)</t>
  </si>
  <si>
    <t>SB 6 tabel</t>
  </si>
  <si>
    <t>↕</t>
  </si>
  <si>
    <t>52-F1</t>
  </si>
  <si>
    <t>52-F2</t>
  </si>
  <si>
    <t>52-F3</t>
  </si>
  <si>
    <r>
      <t xml:space="preserve">Kt       </t>
    </r>
    <r>
      <rPr>
        <sz val="11"/>
        <color theme="2" tint="-0.499984740745262"/>
        <rFont val="Calibri"/>
        <family val="2"/>
        <scheme val="minor"/>
      </rPr>
      <t>(Omgivende lufttemp.)</t>
    </r>
  </si>
  <si>
    <r>
      <t xml:space="preserve">Ks       </t>
    </r>
    <r>
      <rPr>
        <sz val="11"/>
        <color theme="2" tint="-0.499984740745262"/>
        <rFont val="Calibri"/>
        <family val="2"/>
        <scheme val="minor"/>
      </rPr>
      <t>(Samlet fremføring)</t>
    </r>
  </si>
  <si>
    <r>
      <t xml:space="preserve">Ks      </t>
    </r>
    <r>
      <rPr>
        <sz val="11"/>
        <color theme="2" tint="-0.499984740745262"/>
        <rFont val="Calibri"/>
        <family val="2"/>
        <scheme val="minor"/>
      </rPr>
      <t xml:space="preserve"> (Samlet fremføring andre)</t>
    </r>
  </si>
  <si>
    <r>
      <t xml:space="preserve">Kh      </t>
    </r>
    <r>
      <rPr>
        <sz val="11"/>
        <color theme="2" tint="-0.499984740745262"/>
        <rFont val="Calibri"/>
        <family val="2"/>
        <scheme val="minor"/>
      </rPr>
      <t>(Harmoniske strømme)</t>
    </r>
  </si>
  <si>
    <t>52-G1</t>
  </si>
  <si>
    <t>52-G2 til G5</t>
  </si>
  <si>
    <t>52-H</t>
  </si>
  <si>
    <t>∑ Korrektionsfaktor</t>
  </si>
  <si>
    <t>Kabeltværsnit skal findes i tabel:</t>
  </si>
  <si>
    <t>Den korrigerede mærkeværdi bliver:</t>
  </si>
  <si>
    <t>Strømværdi (Iz tabel) for valgte S:</t>
  </si>
  <si>
    <t>[A]</t>
  </si>
  <si>
    <t>Tværsnit [S], største vælges:</t>
  </si>
  <si>
    <r>
      <t xml:space="preserve">Indtast </t>
    </r>
    <r>
      <rPr>
        <b/>
        <sz val="11"/>
        <color theme="1"/>
        <rFont val="Calibri"/>
        <family val="2"/>
      </rPr>
      <t>→</t>
    </r>
  </si>
  <si>
    <t>[m]</t>
  </si>
  <si>
    <r>
      <t>[</t>
    </r>
    <r>
      <rPr>
        <sz val="11"/>
        <color theme="1"/>
        <rFont val="Calibri"/>
        <family val="2"/>
      </rPr>
      <t>°C]</t>
    </r>
  </si>
  <si>
    <t>Termisk modstand</t>
  </si>
  <si>
    <t>[K*m/W]</t>
  </si>
  <si>
    <r>
      <t xml:space="preserve">Korrektion </t>
    </r>
    <r>
      <rPr>
        <b/>
        <sz val="11"/>
        <color theme="1"/>
        <rFont val="Calibri"/>
        <family val="2"/>
      </rPr>
      <t>↓</t>
    </r>
  </si>
  <si>
    <t>D</t>
  </si>
  <si>
    <t>B2</t>
  </si>
  <si>
    <t>C</t>
  </si>
  <si>
    <t>Mærkeværdien InOB</t>
  </si>
  <si>
    <t>Kabeltype:</t>
  </si>
  <si>
    <t>°C</t>
  </si>
  <si>
    <t>Omgivelses temp.:</t>
  </si>
  <si>
    <t>Omgivelse:</t>
  </si>
  <si>
    <t>Korrektionsfaktor:</t>
  </si>
  <si>
    <t>Korrektionsfaktorudregning kt</t>
  </si>
  <si>
    <r>
      <t xml:space="preserve">Ktm   </t>
    </r>
    <r>
      <rPr>
        <sz val="11"/>
        <color theme="2" tint="-0.499984740745262"/>
        <rFont val="Calibri"/>
        <family val="2"/>
        <scheme val="minor"/>
      </rPr>
      <t>(Termiske modstand, R)</t>
    </r>
  </si>
  <si>
    <t>I jord</t>
  </si>
  <si>
    <t>Jord</t>
  </si>
  <si>
    <t>Ib Belastningsstrømmen</t>
  </si>
  <si>
    <t>Kabeltype</t>
  </si>
  <si>
    <t>F</t>
  </si>
  <si>
    <t>G</t>
  </si>
  <si>
    <t>Antal kabler parallel</t>
  </si>
  <si>
    <t>70/160 °C</t>
  </si>
  <si>
    <t>Ikke brugt ved nuværende valg</t>
  </si>
  <si>
    <t>Ingen indtastning</t>
  </si>
  <si>
    <t>Videreudvikling på AAMS' udgave</t>
  </si>
  <si>
    <t>Største kabel tværsnit:</t>
  </si>
  <si>
    <t>Lasse Klein</t>
  </si>
  <si>
    <r>
      <t>I</t>
    </r>
    <r>
      <rPr>
        <vertAlign val="subscript"/>
        <sz val="10"/>
        <color theme="1"/>
        <rFont val="Calibri"/>
        <family val="2"/>
        <scheme val="minor"/>
      </rPr>
      <t>b</t>
    </r>
    <r>
      <rPr>
        <sz val="10"/>
        <color theme="1"/>
        <rFont val="Calibri"/>
        <family val="2"/>
        <scheme val="minor"/>
      </rPr>
      <t xml:space="preserve"> &lt; I</t>
    </r>
    <r>
      <rPr>
        <vertAlign val="subscript"/>
        <sz val="10"/>
        <color theme="1"/>
        <rFont val="Calibri"/>
        <family val="2"/>
        <scheme val="minor"/>
      </rPr>
      <t>n</t>
    </r>
    <r>
      <rPr>
        <sz val="10"/>
        <color theme="1"/>
        <rFont val="Calibri"/>
        <family val="2"/>
        <scheme val="minor"/>
      </rPr>
      <t xml:space="preserve"> &lt; I</t>
    </r>
    <r>
      <rPr>
        <vertAlign val="subscript"/>
        <sz val="10"/>
        <color theme="1"/>
        <rFont val="Calibri"/>
        <family val="2"/>
        <scheme val="minor"/>
      </rPr>
      <t>z-kabel</t>
    </r>
  </si>
  <si>
    <t>Korrigeret strømværdi (Iz korrigeret):</t>
  </si>
  <si>
    <r>
      <t xml:space="preserve">Kabel </t>
    </r>
    <r>
      <rPr>
        <b/>
        <sz val="11"/>
        <color theme="1"/>
        <rFont val="Calibri"/>
        <family val="2"/>
      </rPr>
      <t>→</t>
    </r>
  </si>
  <si>
    <t>[mm²]</t>
  </si>
  <si>
    <t>Input/Indtastning</t>
  </si>
  <si>
    <t>Overholdelse af OB - Regel 1</t>
  </si>
  <si>
    <r>
      <t xml:space="preserve">Kt       </t>
    </r>
    <r>
      <rPr>
        <sz val="11"/>
        <color theme="2" tint="-0.499984740745262"/>
        <rFont val="Calibri"/>
        <family val="2"/>
        <scheme val="minor"/>
      </rPr>
      <t>(Omgivende jordtemp.)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</si>
</sst>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sz val="28"/>
      <color theme="1"/>
      <name val="Calibri"/>
      <family val="2"/>
      <scheme val="minor"/>
    </font>
    <font>
      <sz val="11"/>
      <color theme="1"/>
      <name val="Calibri"/>
      <family val="2"/>
    </font>
    <font>
      <sz val="11"/>
      <color theme="2" tint="-0.499984740745262"/>
      <name val="Calibri"/>
      <family val="2"/>
      <scheme val="minor"/>
    </font>
    <font>
      <b/>
      <sz val="11"/>
      <color theme="1"/>
      <name val="Calibri"/>
      <family val="2"/>
    </font>
    <font>
      <sz val="9"/>
      <color indexed="81"/>
      <name val="Tahoma"/>
      <family val="2"/>
    </font>
    <font>
      <b/>
      <sz val="9"/>
      <color indexed="81"/>
      <name val="Tahoma"/>
      <family val="2"/>
    </font>
    <font>
      <b/>
      <sz val="11"/>
      <color rgb="FF3F3F76"/>
      <name val="Calibri"/>
      <family val="2"/>
      <scheme val="minor"/>
    </font>
    <font>
      <sz val="9"/>
      <color indexed="81"/>
      <name val="Tahoma"/>
      <charset val="1"/>
    </font>
    <font>
      <b/>
      <sz val="9"/>
      <color indexed="81"/>
      <name val="Tahoma"/>
      <charset val="1"/>
    </font>
    <font>
      <sz val="11"/>
      <name val="Calibri"/>
      <family val="2"/>
      <scheme val="minor"/>
    </font>
    <font>
      <b/>
      <sz val="11"/>
      <name val="Calibri"/>
      <family val="2"/>
      <scheme val="minor"/>
    </font>
    <font>
      <sz val="10"/>
      <color theme="1"/>
      <name val="Calibri"/>
      <family val="2"/>
      <scheme val="minor"/>
    </font>
    <font>
      <vertAlign val="subscript"/>
      <sz val="10"/>
      <color theme="1"/>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5" tint="0.39997558519241921"/>
        <bgColor indexed="64"/>
      </patternFill>
    </fill>
    <fill>
      <patternFill patternType="lightUp"/>
    </fill>
    <fill>
      <patternFill patternType="solid">
        <fgColor rgb="FF92D050"/>
        <bgColor indexed="64"/>
      </patternFill>
    </fill>
    <fill>
      <patternFill patternType="solid">
        <fgColor theme="0"/>
        <bgColor indexed="64"/>
      </patternFill>
    </fill>
    <fill>
      <patternFill patternType="lightUp">
        <bgColor rgb="FFFF0000"/>
      </patternFill>
    </fill>
    <fill>
      <patternFill patternType="solid">
        <fgColor rgb="FFFF0000"/>
        <bgColor indexed="64"/>
      </patternFill>
    </fill>
  </fills>
  <borders count="53">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rgb="FF7F7F7F"/>
      </left>
      <right style="thin">
        <color rgb="FF7F7F7F"/>
      </right>
      <top style="thin">
        <color rgb="FF7F7F7F"/>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rgb="FF7F7F7F"/>
      </left>
      <right/>
      <top style="thin">
        <color rgb="FF7F7F7F"/>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thin">
        <color rgb="FF7F7F7F"/>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1" fillId="2" borderId="1" applyNumberFormat="0" applyAlignment="0" applyProtection="0"/>
    <xf numFmtId="0" fontId="2" fillId="3" borderId="1" applyNumberFormat="0" applyAlignment="0" applyProtection="0"/>
  </cellStyleXfs>
  <cellXfs count="124">
    <xf numFmtId="0" fontId="0" fillId="0" borderId="0" xfId="0"/>
    <xf numFmtId="0" fontId="0" fillId="0" borderId="0" xfId="0" applyAlignment="1"/>
    <xf numFmtId="0" fontId="0" fillId="4" borderId="2" xfId="0" applyFill="1" applyBorder="1"/>
    <xf numFmtId="0" fontId="0" fillId="4" borderId="3" xfId="0" applyFill="1" applyBorder="1"/>
    <xf numFmtId="0" fontId="0" fillId="4" borderId="4" xfId="0" applyFill="1" applyBorder="1"/>
    <xf numFmtId="0" fontId="3" fillId="0" borderId="0" xfId="0" applyFont="1"/>
    <xf numFmtId="0" fontId="0" fillId="0" borderId="0" xfId="0" applyBorder="1"/>
    <xf numFmtId="0" fontId="0" fillId="0" borderId="15" xfId="0" applyBorder="1"/>
    <xf numFmtId="0" fontId="0" fillId="0" borderId="16" xfId="0" applyBorder="1"/>
    <xf numFmtId="0" fontId="3" fillId="0" borderId="19" xfId="0" applyFont="1" applyBorder="1"/>
    <xf numFmtId="49" fontId="3" fillId="0" borderId="16" xfId="0" applyNumberFormat="1" applyFont="1" applyBorder="1" applyAlignment="1">
      <alignment horizontal="center" vertical="center"/>
    </xf>
    <xf numFmtId="0" fontId="0" fillId="5" borderId="31" xfId="0" applyFill="1" applyBorder="1"/>
    <xf numFmtId="0" fontId="0" fillId="5" borderId="32" xfId="0" applyFill="1" applyBorder="1"/>
    <xf numFmtId="0" fontId="0" fillId="7" borderId="0" xfId="0" applyFill="1"/>
    <xf numFmtId="0" fontId="7" fillId="7" borderId="0" xfId="0" applyFont="1" applyFill="1" applyAlignment="1">
      <alignment horizontal="center"/>
    </xf>
    <xf numFmtId="0" fontId="3" fillId="7" borderId="0" xfId="0" applyFont="1" applyFill="1"/>
    <xf numFmtId="0" fontId="5" fillId="7" borderId="0" xfId="0" applyFont="1" applyFill="1" applyAlignment="1">
      <alignment horizontal="center"/>
    </xf>
    <xf numFmtId="0" fontId="0" fillId="7" borderId="0" xfId="0" applyFill="1" applyAlignment="1"/>
    <xf numFmtId="0" fontId="0" fillId="7" borderId="10" xfId="0" applyFill="1" applyBorder="1"/>
    <xf numFmtId="0" fontId="0" fillId="7" borderId="0" xfId="0" applyFill="1" applyBorder="1"/>
    <xf numFmtId="0" fontId="0" fillId="7" borderId="11" xfId="0" applyFill="1" applyBorder="1"/>
    <xf numFmtId="0" fontId="7" fillId="7" borderId="12" xfId="0" applyFont="1" applyFill="1" applyBorder="1" applyAlignment="1">
      <alignment horizontal="center"/>
    </xf>
    <xf numFmtId="0" fontId="0" fillId="7" borderId="13" xfId="0" applyFill="1" applyBorder="1"/>
    <xf numFmtId="0" fontId="7" fillId="7" borderId="11" xfId="0" applyFont="1" applyFill="1" applyBorder="1"/>
    <xf numFmtId="0" fontId="3" fillId="7" borderId="6" xfId="0" applyFont="1" applyFill="1" applyBorder="1" applyAlignment="1">
      <alignment horizontal="center"/>
    </xf>
    <xf numFmtId="0" fontId="7" fillId="7" borderId="5" xfId="0" applyFont="1" applyFill="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3" fillId="0" borderId="32" xfId="0" applyFont="1" applyBorder="1" applyAlignment="1">
      <alignment horizontal="center"/>
    </xf>
    <xf numFmtId="0" fontId="0" fillId="7" borderId="25" xfId="0" applyFill="1" applyBorder="1"/>
    <xf numFmtId="0" fontId="0" fillId="7" borderId="26" xfId="0" applyFill="1" applyBorder="1"/>
    <xf numFmtId="0" fontId="0" fillId="7" borderId="27" xfId="0" applyFill="1" applyBorder="1"/>
    <xf numFmtId="0" fontId="0" fillId="7" borderId="28" xfId="0" applyFill="1" applyBorder="1" applyAlignment="1">
      <alignment horizontal="right"/>
    </xf>
    <xf numFmtId="0" fontId="0" fillId="7" borderId="28" xfId="0" applyFill="1" applyBorder="1"/>
    <xf numFmtId="0" fontId="0" fillId="7" borderId="12" xfId="0" applyFill="1" applyBorder="1"/>
    <xf numFmtId="0" fontId="3" fillId="7" borderId="2" xfId="0" applyFont="1" applyFill="1" applyBorder="1"/>
    <xf numFmtId="0" fontId="3" fillId="7" borderId="7" xfId="0" applyFont="1" applyFill="1" applyBorder="1"/>
    <xf numFmtId="0" fontId="3" fillId="7" borderId="33" xfId="0" applyFont="1" applyFill="1" applyBorder="1"/>
    <xf numFmtId="0" fontId="0" fillId="7" borderId="34" xfId="0" applyFill="1" applyBorder="1"/>
    <xf numFmtId="0" fontId="0" fillId="7" borderId="35" xfId="0" applyFill="1" applyBorder="1"/>
    <xf numFmtId="0" fontId="7" fillId="7" borderId="2" xfId="0" applyFont="1" applyFill="1" applyBorder="1"/>
    <xf numFmtId="0" fontId="0" fillId="7" borderId="38" xfId="0" applyFill="1" applyBorder="1"/>
    <xf numFmtId="0" fontId="0" fillId="7" borderId="2" xfId="0" applyFill="1" applyBorder="1"/>
    <xf numFmtId="0" fontId="13" fillId="7" borderId="0" xfId="0" applyFont="1" applyFill="1"/>
    <xf numFmtId="49" fontId="3" fillId="0" borderId="39" xfId="0" applyNumberFormat="1" applyFont="1" applyBorder="1" applyAlignment="1">
      <alignment horizontal="center" vertical="center"/>
    </xf>
    <xf numFmtId="49" fontId="3" fillId="0" borderId="26" xfId="0" applyNumberFormat="1" applyFont="1" applyBorder="1" applyAlignment="1">
      <alignment horizontal="center" vertical="center" wrapText="1"/>
    </xf>
    <xf numFmtId="0" fontId="3" fillId="0" borderId="0" xfId="0" applyFont="1" applyBorder="1"/>
    <xf numFmtId="0" fontId="14" fillId="7" borderId="0" xfId="1" applyFont="1" applyFill="1" applyBorder="1" applyAlignment="1">
      <alignment horizontal="center"/>
    </xf>
    <xf numFmtId="0" fontId="2" fillId="7" borderId="29" xfId="2" applyFill="1" applyBorder="1"/>
    <xf numFmtId="0" fontId="4" fillId="7" borderId="0" xfId="0" applyFont="1" applyFill="1" applyAlignment="1">
      <alignment horizontal="left"/>
    </xf>
    <xf numFmtId="0" fontId="3" fillId="7" borderId="2" xfId="0" applyFont="1" applyFill="1" applyBorder="1" applyAlignment="1">
      <alignment vertical="center"/>
    </xf>
    <xf numFmtId="0" fontId="15" fillId="0" borderId="3" xfId="0" applyFont="1" applyBorder="1" applyAlignment="1">
      <alignment horizontal="center" vertical="center"/>
    </xf>
    <xf numFmtId="0" fontId="0" fillId="7" borderId="3" xfId="0" applyFill="1" applyBorder="1" applyAlignment="1">
      <alignment horizontal="right"/>
    </xf>
    <xf numFmtId="0" fontId="0" fillId="0" borderId="14" xfId="0" applyBorder="1"/>
    <xf numFmtId="0" fontId="0" fillId="0" borderId="17" xfId="0" applyBorder="1"/>
    <xf numFmtId="0" fontId="0" fillId="0" borderId="47" xfId="0" applyBorder="1"/>
    <xf numFmtId="0" fontId="0" fillId="0" borderId="18" xfId="0" applyBorder="1"/>
    <xf numFmtId="0" fontId="0" fillId="7" borderId="45" xfId="0" applyFill="1" applyBorder="1" applyAlignment="1">
      <alignment horizontal="center"/>
    </xf>
    <xf numFmtId="0" fontId="0" fillId="7" borderId="49" xfId="0" applyFill="1" applyBorder="1" applyAlignment="1">
      <alignment horizontal="center"/>
    </xf>
    <xf numFmtId="2" fontId="0" fillId="0" borderId="14" xfId="0" applyNumberFormat="1" applyFill="1" applyBorder="1" applyAlignment="1">
      <alignment horizontal="center"/>
    </xf>
    <xf numFmtId="0" fontId="0" fillId="0" borderId="14" xfId="0" applyFill="1" applyBorder="1" applyAlignment="1">
      <alignment horizontal="center"/>
    </xf>
    <xf numFmtId="2" fontId="0" fillId="0" borderId="47" xfId="0" applyNumberFormat="1" applyFill="1" applyBorder="1" applyAlignment="1">
      <alignment horizontal="center"/>
    </xf>
    <xf numFmtId="2" fontId="0" fillId="0" borderId="18" xfId="0" applyNumberFormat="1" applyFill="1" applyBorder="1" applyAlignment="1">
      <alignment horizontal="center"/>
    </xf>
    <xf numFmtId="0" fontId="0" fillId="0" borderId="47" xfId="0" applyFill="1" applyBorder="1" applyAlignment="1">
      <alignment horizontal="center"/>
    </xf>
    <xf numFmtId="0" fontId="0" fillId="0" borderId="18" xfId="0"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2" fontId="0" fillId="0" borderId="51" xfId="0" applyNumberFormat="1" applyFill="1" applyBorder="1" applyAlignment="1">
      <alignment horizontal="center"/>
    </xf>
    <xf numFmtId="2" fontId="0" fillId="0" borderId="41" xfId="0" applyNumberFormat="1" applyFill="1" applyBorder="1" applyAlignment="1">
      <alignment horizontal="center"/>
    </xf>
    <xf numFmtId="2" fontId="0" fillId="0" borderId="52" xfId="0" applyNumberFormat="1" applyFill="1" applyBorder="1" applyAlignment="1">
      <alignment horizontal="center"/>
    </xf>
    <xf numFmtId="0" fontId="0" fillId="5" borderId="30" xfId="0" applyFill="1" applyBorder="1"/>
    <xf numFmtId="1" fontId="0" fillId="7" borderId="47" xfId="0" applyNumberFormat="1" applyFill="1" applyBorder="1"/>
    <xf numFmtId="0" fontId="0" fillId="0" borderId="47" xfId="0" applyBorder="1" applyAlignment="1">
      <alignment horizontal="right"/>
    </xf>
    <xf numFmtId="0" fontId="0" fillId="0" borderId="14" xfId="0" applyBorder="1" applyAlignment="1">
      <alignment horizontal="right"/>
    </xf>
    <xf numFmtId="0" fontId="0" fillId="0" borderId="18" xfId="0" applyBorder="1" applyAlignment="1">
      <alignment horizontal="right"/>
    </xf>
    <xf numFmtId="1" fontId="13" fillId="9" borderId="19" xfId="0" applyNumberFormat="1" applyFont="1" applyFill="1" applyBorder="1" applyAlignment="1">
      <alignment horizontal="right"/>
    </xf>
    <xf numFmtId="0" fontId="3" fillId="7" borderId="48" xfId="0" applyFont="1" applyFill="1" applyBorder="1" applyAlignment="1">
      <alignment horizontal="center"/>
    </xf>
    <xf numFmtId="0" fontId="3" fillId="7" borderId="44" xfId="0" applyFont="1" applyFill="1" applyBorder="1" applyAlignment="1">
      <alignment horizontal="right"/>
    </xf>
    <xf numFmtId="0" fontId="7" fillId="7" borderId="45" xfId="0" applyFont="1" applyFill="1" applyBorder="1" applyAlignment="1">
      <alignment horizontal="right"/>
    </xf>
    <xf numFmtId="0" fontId="7" fillId="7" borderId="46" xfId="0" applyFont="1" applyFill="1" applyBorder="1" applyAlignment="1">
      <alignment horizontal="right"/>
    </xf>
    <xf numFmtId="0" fontId="7" fillId="7" borderId="3" xfId="0" applyFont="1" applyFill="1" applyBorder="1" applyAlignment="1">
      <alignment horizontal="right"/>
    </xf>
    <xf numFmtId="1" fontId="0" fillId="7" borderId="34" xfId="0" applyNumberFormat="1" applyFill="1" applyBorder="1"/>
    <xf numFmtId="1" fontId="13" fillId="9" borderId="35" xfId="0" applyNumberFormat="1" applyFont="1" applyFill="1" applyBorder="1" applyAlignment="1">
      <alignment horizontal="right"/>
    </xf>
    <xf numFmtId="1" fontId="0" fillId="7" borderId="23" xfId="0" applyNumberFormat="1" applyFill="1" applyBorder="1"/>
    <xf numFmtId="1" fontId="0" fillId="7" borderId="14" xfId="0" applyNumberFormat="1" applyFill="1" applyBorder="1"/>
    <xf numFmtId="49" fontId="3" fillId="0" borderId="42" xfId="0" applyNumberFormat="1" applyFont="1" applyBorder="1" applyAlignment="1">
      <alignment horizontal="center" vertical="center" wrapText="1"/>
    </xf>
    <xf numFmtId="0" fontId="3" fillId="7" borderId="7" xfId="0" applyFont="1" applyFill="1" applyBorder="1" applyAlignment="1">
      <alignment horizontal="left"/>
    </xf>
    <xf numFmtId="0" fontId="3" fillId="7" borderId="8" xfId="0" applyFont="1" applyFill="1" applyBorder="1" applyAlignment="1">
      <alignment horizontal="left"/>
    </xf>
    <xf numFmtId="0" fontId="3" fillId="7" borderId="9" xfId="0" applyFont="1" applyFill="1" applyBorder="1" applyAlignment="1">
      <alignment horizontal="left"/>
    </xf>
    <xf numFmtId="0" fontId="3" fillId="8" borderId="12" xfId="0" applyFont="1" applyFill="1" applyBorder="1" applyAlignment="1">
      <alignment horizontal="center"/>
    </xf>
    <xf numFmtId="0" fontId="3" fillId="8" borderId="13" xfId="0" applyFont="1" applyFill="1" applyBorder="1" applyAlignment="1">
      <alignment horizontal="center"/>
    </xf>
    <xf numFmtId="0" fontId="3" fillId="6" borderId="2" xfId="0" applyFont="1" applyFill="1" applyBorder="1" applyAlignment="1">
      <alignment horizontal="center"/>
    </xf>
    <xf numFmtId="0" fontId="3" fillId="6" borderId="4" xfId="0" applyFont="1" applyFill="1" applyBorder="1" applyAlignment="1">
      <alignment horizontal="center"/>
    </xf>
    <xf numFmtId="0" fontId="3" fillId="7" borderId="2" xfId="0" applyFont="1" applyFill="1" applyBorder="1" applyAlignment="1">
      <alignment horizontal="center"/>
    </xf>
    <xf numFmtId="0" fontId="3" fillId="7" borderId="4" xfId="0" applyFont="1" applyFill="1" applyBorder="1" applyAlignment="1">
      <alignment horizontal="center"/>
    </xf>
    <xf numFmtId="0" fontId="3" fillId="7" borderId="3" xfId="0" applyFont="1" applyFill="1" applyBorder="1" applyAlignment="1">
      <alignment horizontal="right" vertical="center"/>
    </xf>
    <xf numFmtId="0" fontId="3" fillId="7" borderId="4" xfId="0" applyFont="1" applyFill="1" applyBorder="1" applyAlignment="1">
      <alignment horizontal="right" vertical="center"/>
    </xf>
    <xf numFmtId="0" fontId="10" fillId="6" borderId="29" xfId="1" applyFont="1" applyFill="1" applyBorder="1" applyAlignment="1" applyProtection="1">
      <alignment horizontal="center"/>
      <protection locked="0"/>
    </xf>
    <xf numFmtId="0" fontId="10" fillId="6" borderId="40" xfId="1" applyFont="1" applyFill="1" applyBorder="1" applyAlignment="1" applyProtection="1">
      <alignment horizontal="center"/>
      <protection locked="0"/>
    </xf>
    <xf numFmtId="0" fontId="10" fillId="6" borderId="20" xfId="1" applyFont="1" applyFill="1" applyBorder="1" applyAlignment="1" applyProtection="1">
      <alignment horizontal="center"/>
      <protection locked="0"/>
    </xf>
    <xf numFmtId="0" fontId="10" fillId="6" borderId="43" xfId="1" applyFont="1" applyFill="1" applyBorder="1" applyAlignment="1" applyProtection="1">
      <alignment horizontal="center"/>
      <protection locked="0"/>
    </xf>
    <xf numFmtId="0" fontId="0" fillId="6" borderId="22" xfId="0" applyFill="1" applyBorder="1" applyProtection="1">
      <protection locked="0"/>
    </xf>
    <xf numFmtId="0" fontId="0" fillId="6" borderId="16" xfId="0" applyFill="1" applyBorder="1" applyProtection="1">
      <protection locked="0"/>
    </xf>
    <xf numFmtId="0" fontId="0" fillId="6" borderId="17" xfId="0" applyFill="1" applyBorder="1" applyProtection="1">
      <protection locked="0"/>
    </xf>
    <xf numFmtId="0" fontId="0" fillId="6" borderId="23" xfId="0" applyFill="1" applyBorder="1" applyProtection="1">
      <protection locked="0"/>
    </xf>
    <xf numFmtId="0" fontId="0" fillId="6" borderId="14" xfId="0" applyFill="1" applyBorder="1" applyProtection="1">
      <protection locked="0"/>
    </xf>
    <xf numFmtId="0" fontId="0" fillId="6" borderId="18" xfId="0" applyFill="1" applyBorder="1" applyProtection="1">
      <protection locked="0"/>
    </xf>
    <xf numFmtId="0" fontId="0" fillId="6" borderId="24" xfId="0" applyFill="1" applyBorder="1" applyProtection="1">
      <protection locked="0"/>
    </xf>
    <xf numFmtId="0" fontId="0" fillId="6" borderId="20" xfId="0" applyFill="1" applyBorder="1" applyProtection="1">
      <protection locked="0"/>
    </xf>
    <xf numFmtId="0" fontId="0" fillId="6" borderId="21" xfId="0" applyFill="1" applyBorder="1" applyProtection="1">
      <protection locked="0"/>
    </xf>
    <xf numFmtId="0" fontId="1" fillId="6" borderId="1" xfId="1" applyFill="1" applyBorder="1" applyProtection="1">
      <protection locked="0"/>
    </xf>
    <xf numFmtId="0" fontId="1" fillId="6" borderId="1" xfId="1" applyFill="1" applyBorder="1" applyAlignment="1" applyProtection="1">
      <alignment horizontal="right"/>
      <protection locked="0"/>
    </xf>
    <xf numFmtId="0" fontId="0" fillId="6" borderId="51" xfId="0" applyFill="1" applyBorder="1" applyAlignment="1" applyProtection="1">
      <alignment horizontal="center"/>
      <protection locked="0"/>
    </xf>
    <xf numFmtId="0" fontId="0" fillId="6" borderId="41" xfId="0" applyFill="1" applyBorder="1" applyAlignment="1" applyProtection="1">
      <alignment horizontal="center"/>
      <protection locked="0"/>
    </xf>
    <xf numFmtId="0" fontId="0" fillId="6" borderId="52" xfId="0" applyFill="1" applyBorder="1" applyAlignment="1" applyProtection="1">
      <alignment horizontal="center"/>
      <protection locked="0"/>
    </xf>
    <xf numFmtId="0" fontId="0" fillId="6" borderId="50" xfId="0" applyFill="1" applyBorder="1" applyAlignment="1" applyProtection="1">
      <alignment horizontal="center"/>
      <protection locked="0"/>
    </xf>
    <xf numFmtId="0" fontId="0" fillId="6" borderId="36" xfId="0" applyFill="1" applyBorder="1" applyAlignment="1" applyProtection="1">
      <alignment horizontal="center"/>
      <protection locked="0"/>
    </xf>
    <xf numFmtId="0" fontId="0" fillId="6" borderId="37" xfId="0" applyFill="1" applyBorder="1" applyAlignment="1" applyProtection="1">
      <alignment horizontal="center"/>
      <protection locked="0"/>
    </xf>
    <xf numFmtId="0" fontId="0" fillId="6" borderId="47"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5" xfId="0" applyFill="1" applyBorder="1" applyProtection="1">
      <protection locked="0"/>
    </xf>
    <xf numFmtId="0" fontId="0" fillId="6" borderId="47" xfId="0" applyFill="1" applyBorder="1" applyProtection="1">
      <protection locked="0"/>
    </xf>
  </cellXfs>
  <cellStyles count="3">
    <cellStyle name="Beregning" xfId="2" builtinId="22"/>
    <cellStyle name="Input" xfId="1" builtinId="20"/>
    <cellStyle name="Normal" xfId="0" builtinId="0"/>
  </cellStyles>
  <dxfs count="11">
    <dxf>
      <fill>
        <patternFill>
          <bgColor theme="9" tint="0.59996337778862885"/>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fill>
        <patternFill patternType="lightUp">
          <bgColor rgb="FFFF0000"/>
        </patternFill>
      </fill>
    </dxf>
    <dxf>
      <font>
        <strike/>
      </font>
      <fill>
        <patternFill patternType="lightUp">
          <bgColor rgb="FFFF0000"/>
        </patternFill>
      </fill>
    </dxf>
    <dxf>
      <font>
        <strike/>
      </font>
      <fill>
        <patternFill patternType="lightUp">
          <fgColor auto="1"/>
          <bgColor rgb="FFFF000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276225</xdr:colOff>
      <xdr:row>30</xdr:row>
      <xdr:rowOff>114300</xdr:rowOff>
    </xdr:from>
    <xdr:ext cx="1562100" cy="345479"/>
    <mc:AlternateContent xmlns:mc="http://schemas.openxmlformats.org/markup-compatibility/2006" xmlns:a14="http://schemas.microsoft.com/office/drawing/2010/main">
      <mc:Choice Requires="a14">
        <xdr:sp macro="" textlink="">
          <xdr:nvSpPr>
            <xdr:cNvPr id="2" name="Tekstfelt 1"/>
            <xdr:cNvSpPr txBox="1"/>
          </xdr:nvSpPr>
          <xdr:spPr>
            <a:xfrm>
              <a:off x="885825" y="6143625"/>
              <a:ext cx="1562100" cy="345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da-DK" sz="1100" i="1">
                            <a:latin typeface="Cambria Math" panose="02040503050406030204" pitchFamily="18" charset="0"/>
                          </a:rPr>
                        </m:ctrlPr>
                      </m:sSubPr>
                      <m:e>
                        <m:r>
                          <a:rPr lang="da-DK" sz="1100" b="0" i="1">
                            <a:latin typeface="Cambria Math" panose="02040503050406030204" pitchFamily="18" charset="0"/>
                          </a:rPr>
                          <m:t>𝐼</m:t>
                        </m:r>
                      </m:e>
                      <m:sub>
                        <m:r>
                          <a:rPr lang="da-DK" sz="1100" b="0" i="1">
                            <a:latin typeface="Cambria Math" panose="02040503050406030204" pitchFamily="18" charset="0"/>
                          </a:rPr>
                          <m:t>𝑍</m:t>
                        </m:r>
                      </m:sub>
                    </m:sSub>
                    <m:r>
                      <a:rPr lang="da-DK" sz="1100" b="0" i="1">
                        <a:latin typeface="Cambria Math" panose="02040503050406030204" pitchFamily="18" charset="0"/>
                      </a:rPr>
                      <m:t> </m:t>
                    </m:r>
                    <m:r>
                      <a:rPr lang="da-DK" sz="1100" b="0" i="1">
                        <a:latin typeface="Cambria Math" panose="02040503050406030204" pitchFamily="18" charset="0"/>
                      </a:rPr>
                      <m:t>𝑘𝑎𝑏𝑒𝑙</m:t>
                    </m:r>
                    <m:r>
                      <a:rPr lang="da-DK" sz="1100" b="0" i="1">
                        <a:latin typeface="Cambria Math" panose="02040503050406030204" pitchFamily="18" charset="0"/>
                        <a:ea typeface="Cambria Math" panose="02040503050406030204" pitchFamily="18" charset="0"/>
                      </a:rPr>
                      <m:t>≥</m:t>
                    </m:r>
                    <m:f>
                      <m:fPr>
                        <m:ctrlPr>
                          <a:rPr lang="da-DK" sz="1100" b="0" i="1">
                            <a:latin typeface="Cambria Math" panose="02040503050406030204" pitchFamily="18" charset="0"/>
                            <a:ea typeface="Cambria Math" panose="02040503050406030204" pitchFamily="18" charset="0"/>
                          </a:rPr>
                        </m:ctrlPr>
                      </m:fPr>
                      <m:num>
                        <m:sSub>
                          <m:sSubPr>
                            <m:ctrlPr>
                              <a:rPr lang="da-DK" sz="1100" b="0" i="1">
                                <a:latin typeface="Cambria Math" panose="02040503050406030204" pitchFamily="18" charset="0"/>
                                <a:ea typeface="Cambria Math" panose="02040503050406030204" pitchFamily="18" charset="0"/>
                              </a:rPr>
                            </m:ctrlPr>
                          </m:sSubPr>
                          <m:e>
                            <m:r>
                              <a:rPr lang="da-DK" sz="1100" b="0" i="1">
                                <a:latin typeface="Cambria Math" panose="02040503050406030204" pitchFamily="18" charset="0"/>
                                <a:ea typeface="Cambria Math" panose="02040503050406030204" pitchFamily="18" charset="0"/>
                              </a:rPr>
                              <m:t>𝐼</m:t>
                            </m:r>
                          </m:e>
                          <m:sub>
                            <m:r>
                              <a:rPr lang="da-DK" sz="1100" b="0" i="1">
                                <a:latin typeface="Cambria Math" panose="02040503050406030204" pitchFamily="18" charset="0"/>
                                <a:ea typeface="Cambria Math" panose="02040503050406030204" pitchFamily="18" charset="0"/>
                              </a:rPr>
                              <m:t>𝑛𝑂𝐵</m:t>
                            </m:r>
                          </m:sub>
                        </m:sSub>
                      </m:num>
                      <m:den>
                        <m:sSub>
                          <m:sSubPr>
                            <m:ctrlPr>
                              <a:rPr lang="da-DK" sz="1100" b="0" i="1">
                                <a:latin typeface="Cambria Math" panose="02040503050406030204" pitchFamily="18" charset="0"/>
                                <a:ea typeface="Cambria Math" panose="02040503050406030204" pitchFamily="18" charset="0"/>
                              </a:rPr>
                            </m:ctrlPr>
                          </m:sSubPr>
                          <m:e>
                            <m:r>
                              <a:rPr lang="da-DK" sz="1100" b="0" i="1">
                                <a:latin typeface="Cambria Math" panose="02040503050406030204" pitchFamily="18" charset="0"/>
                                <a:ea typeface="Cambria Math" panose="02040503050406030204" pitchFamily="18" charset="0"/>
                              </a:rPr>
                              <m:t>𝑘</m:t>
                            </m:r>
                          </m:e>
                          <m:sub>
                            <m:r>
                              <a:rPr lang="da-DK" sz="1100" b="0" i="1">
                                <a:latin typeface="Cambria Math" panose="02040503050406030204" pitchFamily="18" charset="0"/>
                                <a:ea typeface="Cambria Math" panose="02040503050406030204" pitchFamily="18" charset="0"/>
                              </a:rPr>
                              <m:t>𝑠</m:t>
                            </m:r>
                          </m:sub>
                        </m:sSub>
                        <m:r>
                          <a:rPr lang="da-DK" sz="1100" b="0" i="1">
                            <a:latin typeface="Cambria Math" panose="02040503050406030204" pitchFamily="18" charset="0"/>
                            <a:ea typeface="Cambria Math" panose="02040503050406030204" pitchFamily="18" charset="0"/>
                          </a:rPr>
                          <m:t>·</m:t>
                        </m:r>
                        <m:sSub>
                          <m:sSubPr>
                            <m:ctrlPr>
                              <a:rPr lang="da-DK" sz="1100" b="0" i="1">
                                <a:latin typeface="Cambria Math" panose="02040503050406030204" pitchFamily="18" charset="0"/>
                                <a:ea typeface="Cambria Math" panose="02040503050406030204" pitchFamily="18" charset="0"/>
                              </a:rPr>
                            </m:ctrlPr>
                          </m:sSubPr>
                          <m:e>
                            <m:r>
                              <a:rPr lang="da-DK" sz="1100" b="0" i="1">
                                <a:latin typeface="Cambria Math" panose="02040503050406030204" pitchFamily="18" charset="0"/>
                                <a:ea typeface="Cambria Math" panose="02040503050406030204" pitchFamily="18" charset="0"/>
                              </a:rPr>
                              <m:t>𝑘</m:t>
                            </m:r>
                          </m:e>
                          <m:sub>
                            <m:r>
                              <a:rPr lang="da-DK" sz="1100" b="0" i="1">
                                <a:latin typeface="Cambria Math" panose="02040503050406030204" pitchFamily="18" charset="0"/>
                                <a:ea typeface="Cambria Math" panose="02040503050406030204" pitchFamily="18" charset="0"/>
                              </a:rPr>
                              <m:t>𝑡</m:t>
                            </m:r>
                          </m:sub>
                        </m:sSub>
                        <m:r>
                          <a:rPr lang="da-DK" sz="1100" b="0" i="1">
                            <a:latin typeface="Cambria Math" panose="02040503050406030204" pitchFamily="18" charset="0"/>
                            <a:ea typeface="Cambria Math" panose="02040503050406030204" pitchFamily="18" charset="0"/>
                          </a:rPr>
                          <m:t>· …</m:t>
                        </m:r>
                      </m:den>
                    </m:f>
                  </m:oMath>
                </m:oMathPara>
              </a14:m>
              <a:endParaRPr lang="da-DK" sz="1100"/>
            </a:p>
          </xdr:txBody>
        </xdr:sp>
      </mc:Choice>
      <mc:Fallback xmlns="">
        <xdr:sp macro="" textlink="">
          <xdr:nvSpPr>
            <xdr:cNvPr id="2" name="Tekstfelt 1"/>
            <xdr:cNvSpPr txBox="1"/>
          </xdr:nvSpPr>
          <xdr:spPr>
            <a:xfrm>
              <a:off x="885825" y="6143625"/>
              <a:ext cx="1562100" cy="345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da-DK" sz="1100" b="0" i="0">
                  <a:latin typeface="Cambria Math" panose="02040503050406030204" pitchFamily="18" charset="0"/>
                </a:rPr>
                <a:t>𝐼_𝑍  𝑘𝑎𝑏𝑒𝑙</a:t>
              </a:r>
              <a:r>
                <a:rPr lang="da-DK" sz="1100" b="0" i="0">
                  <a:latin typeface="Cambria Math" panose="02040503050406030204" pitchFamily="18" charset="0"/>
                  <a:ea typeface="Cambria Math" panose="02040503050406030204" pitchFamily="18" charset="0"/>
                </a:rPr>
                <a:t>≥𝐼_𝑛𝑂𝐵/(𝑘_𝑠·𝑘_𝑡· …)</a:t>
              </a:r>
              <a:endParaRPr lang="da-DK" sz="1100"/>
            </a:p>
          </xdr:txBody>
        </xdr:sp>
      </mc:Fallback>
    </mc:AlternateContent>
    <xdr:clientData/>
  </xdr:one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9"/>
  <sheetViews>
    <sheetView tabSelected="1" workbookViewId="0">
      <selection activeCell="E16" sqref="E16"/>
    </sheetView>
  </sheetViews>
  <sheetFormatPr defaultRowHeight="15" x14ac:dyDescent="0.25"/>
  <cols>
    <col min="1" max="1" width="3" customWidth="1"/>
    <col min="2" max="2" width="34.28515625" bestFit="1" customWidth="1"/>
    <col min="3" max="3" width="11.42578125" customWidth="1"/>
    <col min="4" max="11" width="15.85546875" customWidth="1"/>
    <col min="13" max="13" width="17.28515625" bestFit="1" customWidth="1"/>
    <col min="14" max="14" width="10" customWidth="1"/>
    <col min="15" max="15" width="2.85546875" bestFit="1" customWidth="1"/>
    <col min="16" max="16" width="7.5703125" bestFit="1" customWidth="1"/>
    <col min="17" max="17" width="2" bestFit="1" customWidth="1"/>
    <col min="18" max="18" width="4" bestFit="1" customWidth="1"/>
    <col min="19" max="19" width="2" bestFit="1" customWidth="1"/>
    <col min="20" max="20" width="4" bestFit="1" customWidth="1"/>
  </cols>
  <sheetData>
    <row r="1" spans="1:18" ht="9.75" customHeight="1" thickBot="1" x14ac:dyDescent="0.3">
      <c r="A1" s="13"/>
      <c r="B1" s="13"/>
      <c r="C1" s="13"/>
      <c r="D1" s="13"/>
      <c r="E1" s="13"/>
      <c r="F1" s="13"/>
      <c r="G1" s="13"/>
      <c r="H1" s="13"/>
      <c r="I1" s="13"/>
      <c r="J1" s="13"/>
      <c r="K1" s="13"/>
      <c r="L1" s="13"/>
      <c r="M1" s="13"/>
      <c r="N1" s="13"/>
      <c r="O1" s="13"/>
      <c r="P1" s="13"/>
    </row>
    <row r="2" spans="1:18" ht="36.75" thickBot="1" x14ac:dyDescent="0.6">
      <c r="A2" s="13"/>
      <c r="B2" s="49" t="s">
        <v>0</v>
      </c>
      <c r="C2" s="7"/>
      <c r="D2" s="10" t="s">
        <v>2</v>
      </c>
      <c r="E2" s="10" t="s">
        <v>3</v>
      </c>
      <c r="F2" s="44" t="s">
        <v>61</v>
      </c>
      <c r="G2" s="86" t="s">
        <v>4</v>
      </c>
      <c r="H2" s="45" t="s">
        <v>64</v>
      </c>
      <c r="I2" s="13"/>
      <c r="J2" s="13"/>
      <c r="K2" s="13"/>
      <c r="L2" s="13"/>
      <c r="M2" s="13"/>
      <c r="N2" s="13"/>
      <c r="O2" s="13"/>
      <c r="P2" s="13"/>
    </row>
    <row r="3" spans="1:18" ht="15.75" thickBot="1" x14ac:dyDescent="0.3">
      <c r="A3" s="13"/>
      <c r="B3" s="15" t="s">
        <v>68</v>
      </c>
      <c r="C3" s="9" t="s">
        <v>1</v>
      </c>
      <c r="D3" s="98"/>
      <c r="E3" s="98"/>
      <c r="F3" s="99" t="s">
        <v>65</v>
      </c>
      <c r="G3" s="100">
        <v>4</v>
      </c>
      <c r="H3" s="101">
        <v>4</v>
      </c>
      <c r="I3" s="13"/>
      <c r="J3" s="92" t="s">
        <v>75</v>
      </c>
      <c r="K3" s="93"/>
      <c r="L3" s="13"/>
      <c r="M3" s="13"/>
      <c r="N3" s="13"/>
      <c r="O3" s="13"/>
      <c r="P3" s="13"/>
    </row>
    <row r="4" spans="1:18" ht="15.75" thickBot="1" x14ac:dyDescent="0.3">
      <c r="A4" s="13"/>
      <c r="B4" s="15" t="s">
        <v>70</v>
      </c>
      <c r="C4" s="46"/>
      <c r="D4" s="47"/>
      <c r="E4" s="47"/>
      <c r="F4" s="47"/>
      <c r="G4" s="47"/>
      <c r="H4" s="47"/>
      <c r="I4" s="13"/>
      <c r="J4" s="94" t="s">
        <v>67</v>
      </c>
      <c r="K4" s="95"/>
      <c r="L4" s="13"/>
      <c r="M4" s="13"/>
      <c r="N4" s="13"/>
      <c r="O4" s="13"/>
      <c r="P4" s="13"/>
    </row>
    <row r="5" spans="1:18" ht="15.75" thickBot="1" x14ac:dyDescent="0.3">
      <c r="A5" s="13"/>
      <c r="B5" s="13"/>
      <c r="C5" s="13"/>
      <c r="D5" s="13"/>
      <c r="E5" s="13"/>
      <c r="F5" s="13"/>
      <c r="G5" s="13"/>
      <c r="H5" s="13"/>
      <c r="I5" s="13"/>
      <c r="J5" s="90" t="s">
        <v>66</v>
      </c>
      <c r="K5" s="91"/>
      <c r="L5" s="13"/>
      <c r="M5" s="13"/>
      <c r="N5" s="13"/>
      <c r="O5" s="13"/>
      <c r="P5" s="13"/>
    </row>
    <row r="6" spans="1:18" ht="15.75" thickBot="1" x14ac:dyDescent="0.3">
      <c r="A6" s="13"/>
      <c r="B6" s="15" t="s">
        <v>5</v>
      </c>
      <c r="C6" s="14" t="s">
        <v>6</v>
      </c>
      <c r="D6" s="15" t="s">
        <v>73</v>
      </c>
      <c r="E6" s="13"/>
      <c r="F6" s="13"/>
      <c r="G6" s="13"/>
      <c r="H6" s="13"/>
      <c r="I6" s="13"/>
      <c r="J6" s="13"/>
      <c r="K6" s="13"/>
      <c r="L6" s="13"/>
      <c r="M6" s="13"/>
      <c r="N6" s="13"/>
      <c r="O6" s="13"/>
      <c r="P6" s="13"/>
    </row>
    <row r="7" spans="1:18" ht="6" customHeight="1" thickBot="1" x14ac:dyDescent="0.3">
      <c r="A7" s="13"/>
      <c r="B7" s="13"/>
      <c r="C7" s="5"/>
      <c r="D7" s="2"/>
      <c r="E7" s="3"/>
      <c r="F7" s="3"/>
      <c r="G7" s="3"/>
      <c r="H7" s="3"/>
      <c r="I7" s="3"/>
      <c r="J7" s="3"/>
      <c r="K7" s="4"/>
      <c r="L7" s="13"/>
      <c r="M7" s="13"/>
      <c r="N7" s="13"/>
      <c r="O7" s="13"/>
      <c r="P7" s="13"/>
    </row>
    <row r="8" spans="1:18" x14ac:dyDescent="0.25">
      <c r="A8" s="13"/>
      <c r="B8" s="13"/>
      <c r="C8" s="15"/>
      <c r="D8" s="13"/>
      <c r="E8" s="13"/>
      <c r="F8" s="13"/>
      <c r="G8" s="13"/>
      <c r="H8" s="13"/>
      <c r="I8" s="13"/>
      <c r="J8" s="13"/>
      <c r="K8" s="13"/>
      <c r="L8" s="13"/>
      <c r="M8" s="13"/>
      <c r="N8" s="13"/>
      <c r="O8" s="13"/>
      <c r="P8" s="13"/>
    </row>
    <row r="9" spans="1:18" x14ac:dyDescent="0.25">
      <c r="A9" s="13"/>
      <c r="B9" s="15" t="s">
        <v>7</v>
      </c>
      <c r="C9" s="14" t="s">
        <v>6</v>
      </c>
      <c r="D9" s="25" t="s">
        <v>8</v>
      </c>
      <c r="E9" s="25" t="s">
        <v>9</v>
      </c>
      <c r="F9" s="25" t="s">
        <v>10</v>
      </c>
      <c r="G9" s="25" t="s">
        <v>11</v>
      </c>
      <c r="H9" s="25" t="s">
        <v>12</v>
      </c>
      <c r="I9" s="25" t="s">
        <v>13</v>
      </c>
      <c r="J9" s="25" t="s">
        <v>14</v>
      </c>
      <c r="K9" s="24" t="s">
        <v>15</v>
      </c>
      <c r="L9" s="13"/>
      <c r="M9" s="13"/>
      <c r="N9" s="13"/>
      <c r="O9" s="13"/>
      <c r="P9" s="13"/>
    </row>
    <row r="10" spans="1:18" ht="15.75" thickBot="1" x14ac:dyDescent="0.3">
      <c r="A10" s="13"/>
      <c r="B10" s="13"/>
      <c r="C10" s="13"/>
      <c r="D10" s="13"/>
      <c r="E10" s="13"/>
      <c r="F10" s="13"/>
      <c r="G10" s="13"/>
      <c r="H10" s="13"/>
      <c r="I10" s="13"/>
      <c r="J10" s="13"/>
      <c r="K10" s="13"/>
      <c r="L10" s="13"/>
      <c r="M10" s="13"/>
      <c r="N10" s="13"/>
      <c r="O10" s="13"/>
      <c r="P10" s="13"/>
    </row>
    <row r="11" spans="1:18" x14ac:dyDescent="0.25">
      <c r="A11" s="13"/>
      <c r="B11" s="29" t="s">
        <v>16</v>
      </c>
      <c r="C11" s="30"/>
      <c r="D11" s="102" t="s">
        <v>58</v>
      </c>
      <c r="E11" s="103"/>
      <c r="F11" s="103"/>
      <c r="G11" s="103"/>
      <c r="H11" s="103"/>
      <c r="I11" s="103"/>
      <c r="J11" s="103"/>
      <c r="K11" s="104"/>
      <c r="L11" s="13"/>
      <c r="M11" s="87" t="s">
        <v>56</v>
      </c>
      <c r="N11" s="88"/>
      <c r="O11" s="89"/>
      <c r="P11" s="17"/>
      <c r="Q11" s="1"/>
      <c r="R11" s="1"/>
    </row>
    <row r="12" spans="1:18" x14ac:dyDescent="0.25">
      <c r="A12" s="13"/>
      <c r="B12" s="31" t="s">
        <v>17</v>
      </c>
      <c r="C12" s="32" t="s">
        <v>43</v>
      </c>
      <c r="D12" s="105">
        <v>35</v>
      </c>
      <c r="E12" s="106">
        <v>30</v>
      </c>
      <c r="F12" s="106">
        <v>30</v>
      </c>
      <c r="G12" s="106">
        <v>30</v>
      </c>
      <c r="H12" s="106">
        <v>30</v>
      </c>
      <c r="I12" s="106">
        <v>30</v>
      </c>
      <c r="J12" s="106">
        <v>30</v>
      </c>
      <c r="K12" s="107">
        <v>30</v>
      </c>
      <c r="L12" s="13"/>
      <c r="M12" s="18"/>
      <c r="N12" s="19"/>
      <c r="O12" s="20"/>
      <c r="P12" s="13"/>
    </row>
    <row r="13" spans="1:18" x14ac:dyDescent="0.25">
      <c r="A13" s="13"/>
      <c r="B13" s="31" t="s">
        <v>18</v>
      </c>
      <c r="C13" s="32" t="s">
        <v>42</v>
      </c>
      <c r="D13" s="105"/>
      <c r="E13" s="106"/>
      <c r="F13" s="106"/>
      <c r="G13" s="106"/>
      <c r="H13" s="106"/>
      <c r="I13" s="106"/>
      <c r="J13" s="106"/>
      <c r="K13" s="107"/>
      <c r="L13" s="13"/>
      <c r="M13" s="18" t="s">
        <v>51</v>
      </c>
      <c r="N13" s="111">
        <v>70</v>
      </c>
      <c r="O13" s="23" t="s">
        <v>52</v>
      </c>
      <c r="P13" s="13"/>
    </row>
    <row r="14" spans="1:18" x14ac:dyDescent="0.25">
      <c r="A14" s="13"/>
      <c r="B14" s="31" t="s">
        <v>44</v>
      </c>
      <c r="C14" s="32" t="s">
        <v>45</v>
      </c>
      <c r="D14" s="105">
        <v>2.5</v>
      </c>
      <c r="E14" s="105">
        <v>2.5</v>
      </c>
      <c r="F14" s="105">
        <v>2.5</v>
      </c>
      <c r="G14" s="105">
        <v>2.5</v>
      </c>
      <c r="H14" s="105">
        <v>2.5</v>
      </c>
      <c r="I14" s="105">
        <v>2.5</v>
      </c>
      <c r="J14" s="105">
        <v>2.5</v>
      </c>
      <c r="K14" s="105">
        <v>2.5</v>
      </c>
      <c r="L14" s="13"/>
      <c r="M14" s="18" t="s">
        <v>53</v>
      </c>
      <c r="N14" s="111">
        <v>20</v>
      </c>
      <c r="O14" s="23" t="s">
        <v>52</v>
      </c>
      <c r="P14" s="13"/>
    </row>
    <row r="15" spans="1:18" x14ac:dyDescent="0.25">
      <c r="A15" s="13"/>
      <c r="B15" s="31" t="s">
        <v>19</v>
      </c>
      <c r="C15" s="33"/>
      <c r="D15" s="105">
        <v>1</v>
      </c>
      <c r="E15" s="106">
        <v>1</v>
      </c>
      <c r="F15" s="106">
        <v>3</v>
      </c>
      <c r="G15" s="106">
        <v>3</v>
      </c>
      <c r="H15" s="106">
        <v>3</v>
      </c>
      <c r="I15" s="106">
        <v>3</v>
      </c>
      <c r="J15" s="106">
        <v>3</v>
      </c>
      <c r="K15" s="107">
        <v>3</v>
      </c>
      <c r="L15" s="13"/>
      <c r="M15" s="18" t="s">
        <v>54</v>
      </c>
      <c r="N15" s="112" t="s">
        <v>59</v>
      </c>
      <c r="O15" s="20"/>
      <c r="P15" s="13"/>
    </row>
    <row r="16" spans="1:18" ht="15.75" thickBot="1" x14ac:dyDescent="0.3">
      <c r="A16" s="13"/>
      <c r="B16" s="34" t="s">
        <v>60</v>
      </c>
      <c r="C16" s="22"/>
      <c r="D16" s="108">
        <v>183</v>
      </c>
      <c r="E16" s="109"/>
      <c r="F16" s="109"/>
      <c r="G16" s="109"/>
      <c r="H16" s="109"/>
      <c r="I16" s="109"/>
      <c r="J16" s="109"/>
      <c r="K16" s="110"/>
      <c r="L16" s="13"/>
      <c r="M16" s="18"/>
      <c r="N16" s="6"/>
      <c r="O16" s="20"/>
      <c r="P16" s="13"/>
    </row>
    <row r="17" spans="1:16" ht="15.75" thickBot="1" x14ac:dyDescent="0.3">
      <c r="A17" s="13"/>
      <c r="B17" s="13"/>
      <c r="C17" s="13"/>
      <c r="D17" s="13"/>
      <c r="E17" s="13"/>
      <c r="F17" s="13"/>
      <c r="G17" s="13"/>
      <c r="H17" s="13"/>
      <c r="I17" s="13"/>
      <c r="J17" s="13"/>
      <c r="K17" s="13"/>
      <c r="L17" s="13"/>
      <c r="M17" s="21" t="s">
        <v>55</v>
      </c>
      <c r="N17" s="48">
        <f>SQRT(((N13-N14)/(N13-IF(N15="JORD",20,30))))</f>
        <v>1</v>
      </c>
      <c r="O17" s="22"/>
      <c r="P17" s="13"/>
    </row>
    <row r="18" spans="1:16" x14ac:dyDescent="0.25">
      <c r="A18" s="13"/>
      <c r="B18" s="13"/>
      <c r="C18" s="13"/>
      <c r="D18" s="16" t="s">
        <v>24</v>
      </c>
      <c r="E18" s="16" t="s">
        <v>24</v>
      </c>
      <c r="F18" s="16" t="s">
        <v>24</v>
      </c>
      <c r="G18" s="16" t="s">
        <v>24</v>
      </c>
      <c r="H18" s="16" t="s">
        <v>24</v>
      </c>
      <c r="I18" s="16" t="s">
        <v>24</v>
      </c>
      <c r="J18" s="16" t="s">
        <v>24</v>
      </c>
      <c r="K18" s="16" t="s">
        <v>24</v>
      </c>
      <c r="L18" s="13"/>
      <c r="M18" s="13"/>
      <c r="N18" s="13"/>
      <c r="O18" s="13"/>
      <c r="P18" s="13"/>
    </row>
    <row r="19" spans="1:16" ht="15.75" thickBot="1" x14ac:dyDescent="0.3">
      <c r="A19" s="13"/>
      <c r="B19" s="13"/>
      <c r="C19" s="13"/>
      <c r="D19" s="13"/>
      <c r="E19" s="13"/>
      <c r="F19" s="13"/>
      <c r="G19" s="13"/>
      <c r="H19" s="13"/>
      <c r="I19" s="13"/>
      <c r="J19" s="13"/>
      <c r="K19" s="13"/>
      <c r="L19" s="13"/>
      <c r="M19" s="13"/>
      <c r="N19" s="13"/>
      <c r="O19" s="13"/>
      <c r="P19" s="13"/>
    </row>
    <row r="20" spans="1:16" ht="15.75" thickBot="1" x14ac:dyDescent="0.3">
      <c r="A20" s="13"/>
      <c r="B20" s="35" t="s">
        <v>20</v>
      </c>
      <c r="C20" s="81" t="s">
        <v>6</v>
      </c>
      <c r="D20" s="26" t="s">
        <v>8</v>
      </c>
      <c r="E20" s="27" t="s">
        <v>9</v>
      </c>
      <c r="F20" s="27" t="s">
        <v>10</v>
      </c>
      <c r="G20" s="27" t="s">
        <v>11</v>
      </c>
      <c r="H20" s="27" t="s">
        <v>12</v>
      </c>
      <c r="I20" s="27" t="s">
        <v>13</v>
      </c>
      <c r="J20" s="27" t="s">
        <v>14</v>
      </c>
      <c r="K20" s="28" t="s">
        <v>15</v>
      </c>
      <c r="L20" s="13"/>
      <c r="M20" s="13"/>
      <c r="N20" s="13"/>
      <c r="O20" s="13"/>
      <c r="P20" s="13"/>
    </row>
    <row r="21" spans="1:16" ht="15.75" thickBot="1" x14ac:dyDescent="0.3">
      <c r="A21" s="13"/>
      <c r="B21" s="35" t="s">
        <v>21</v>
      </c>
      <c r="C21" s="81" t="s">
        <v>6</v>
      </c>
      <c r="D21" s="113"/>
      <c r="E21" s="114"/>
      <c r="F21" s="114"/>
      <c r="G21" s="114"/>
      <c r="H21" s="114"/>
      <c r="I21" s="114"/>
      <c r="J21" s="114"/>
      <c r="K21" s="115"/>
      <c r="L21" s="13"/>
      <c r="M21" s="13"/>
      <c r="N21" s="13"/>
      <c r="O21" s="13"/>
      <c r="P21" s="13"/>
    </row>
    <row r="22" spans="1:16" ht="15.75" thickBot="1" x14ac:dyDescent="0.3">
      <c r="A22" s="13"/>
      <c r="B22" s="36" t="s">
        <v>22</v>
      </c>
      <c r="C22" s="81" t="s">
        <v>6</v>
      </c>
      <c r="D22" s="116" t="s">
        <v>47</v>
      </c>
      <c r="E22" s="117" t="s">
        <v>47</v>
      </c>
      <c r="F22" s="117" t="s">
        <v>48</v>
      </c>
      <c r="G22" s="117" t="s">
        <v>48</v>
      </c>
      <c r="H22" s="117" t="s">
        <v>62</v>
      </c>
      <c r="I22" s="117" t="s">
        <v>63</v>
      </c>
      <c r="J22" s="117" t="s">
        <v>49</v>
      </c>
      <c r="K22" s="118" t="s">
        <v>48</v>
      </c>
      <c r="L22" s="13"/>
      <c r="M22" s="13"/>
      <c r="N22" s="13"/>
      <c r="O22" s="13"/>
      <c r="P22" s="13"/>
    </row>
    <row r="23" spans="1:16" ht="15.75" thickBot="1" x14ac:dyDescent="0.3">
      <c r="A23" s="13"/>
      <c r="B23" s="37" t="s">
        <v>46</v>
      </c>
      <c r="C23" s="77" t="s">
        <v>23</v>
      </c>
      <c r="D23" s="71"/>
      <c r="E23" s="11"/>
      <c r="F23" s="11"/>
      <c r="G23" s="11"/>
      <c r="H23" s="11"/>
      <c r="I23" s="11"/>
      <c r="J23" s="11"/>
      <c r="K23" s="12"/>
      <c r="L23" s="13"/>
      <c r="M23" s="13"/>
      <c r="N23" s="13"/>
      <c r="O23" s="13"/>
      <c r="P23" s="13"/>
    </row>
    <row r="24" spans="1:16" x14ac:dyDescent="0.25">
      <c r="A24" s="13"/>
      <c r="B24" s="38" t="s">
        <v>28</v>
      </c>
      <c r="C24" s="57" t="s">
        <v>25</v>
      </c>
      <c r="D24" s="68">
        <f>IF(D22&lt;&gt;"D",SQRT(((IF($F$3="90/250 °C",90,70)-D12)/(IF($F$3="90/250 °C",90,70)-30))),1)</f>
        <v>1</v>
      </c>
      <c r="E24" s="69">
        <f t="shared" ref="E24:K24" si="0">IF(E22&lt;&gt;"D",SQRT(((IF($F$3="90/250 °C",90,70)-E12)/(IF($F$3="90/250 °C",90,70)-30))),1)</f>
        <v>1</v>
      </c>
      <c r="F24" s="69">
        <f t="shared" si="0"/>
        <v>1</v>
      </c>
      <c r="G24" s="69">
        <f t="shared" si="0"/>
        <v>1</v>
      </c>
      <c r="H24" s="69">
        <f t="shared" si="0"/>
        <v>1</v>
      </c>
      <c r="I24" s="69">
        <f t="shared" si="0"/>
        <v>1</v>
      </c>
      <c r="J24" s="69">
        <f t="shared" si="0"/>
        <v>1</v>
      </c>
      <c r="K24" s="70">
        <f t="shared" si="0"/>
        <v>1</v>
      </c>
      <c r="L24" s="13"/>
      <c r="M24" s="13"/>
      <c r="N24" s="13"/>
      <c r="O24" s="13"/>
      <c r="P24" s="13"/>
    </row>
    <row r="25" spans="1:16" x14ac:dyDescent="0.25">
      <c r="A25" s="13"/>
      <c r="B25" s="38" t="s">
        <v>77</v>
      </c>
      <c r="C25" s="57" t="s">
        <v>26</v>
      </c>
      <c r="D25" s="61">
        <f>IF(D22="D",SQRT(((IF($F$3="90/250 °C",90,70)-D12)/(IF($F$3="90/250 °C",90,70)-20))),1)</f>
        <v>0.83666002653407556</v>
      </c>
      <c r="E25" s="59">
        <f t="shared" ref="E25:K25" si="1">IF(E22="D",SQRT(((IF($F$3="90/250 °C",90,70)-E12)/(IF($F$3="90/250 °C",90,70)-20))),1)</f>
        <v>0.89442719099991586</v>
      </c>
      <c r="F25" s="59">
        <f t="shared" si="1"/>
        <v>1</v>
      </c>
      <c r="G25" s="59">
        <f t="shared" si="1"/>
        <v>1</v>
      </c>
      <c r="H25" s="59">
        <f t="shared" si="1"/>
        <v>1</v>
      </c>
      <c r="I25" s="59">
        <f t="shared" si="1"/>
        <v>1</v>
      </c>
      <c r="J25" s="59">
        <f t="shared" si="1"/>
        <v>1</v>
      </c>
      <c r="K25" s="62">
        <f t="shared" si="1"/>
        <v>1</v>
      </c>
      <c r="L25" s="13"/>
      <c r="M25" s="13"/>
      <c r="N25" s="13"/>
      <c r="O25" s="13"/>
      <c r="P25" s="13"/>
    </row>
    <row r="26" spans="1:16" x14ac:dyDescent="0.25">
      <c r="A26" s="13"/>
      <c r="B26" s="38" t="s">
        <v>57</v>
      </c>
      <c r="C26" s="57" t="s">
        <v>27</v>
      </c>
      <c r="D26" s="63">
        <f>_xlfn.IFS(D14=1,1.18,D14=1.5,1.1,D14=2,1.05,D14=2.5,1,D14=3,0.96)</f>
        <v>1</v>
      </c>
      <c r="E26" s="60">
        <f t="shared" ref="E26:K26" si="2">_xlfn.IFS(E14=1,1.18,E14=1.5,1.1,E14=2,1.05,E14=2.5,1,E14=3,0.96)</f>
        <v>1</v>
      </c>
      <c r="F26" s="60">
        <f t="shared" si="2"/>
        <v>1</v>
      </c>
      <c r="G26" s="60">
        <f t="shared" si="2"/>
        <v>1</v>
      </c>
      <c r="H26" s="60">
        <f t="shared" si="2"/>
        <v>1</v>
      </c>
      <c r="I26" s="60">
        <f t="shared" si="2"/>
        <v>1</v>
      </c>
      <c r="J26" s="60">
        <f t="shared" si="2"/>
        <v>1</v>
      </c>
      <c r="K26" s="64">
        <f t="shared" si="2"/>
        <v>1</v>
      </c>
      <c r="L26" s="13"/>
      <c r="M26" s="13"/>
      <c r="N26" s="13"/>
      <c r="O26" s="13"/>
      <c r="P26" s="13"/>
    </row>
    <row r="27" spans="1:16" x14ac:dyDescent="0.25">
      <c r="A27" s="13"/>
      <c r="B27" s="38" t="s">
        <v>29</v>
      </c>
      <c r="C27" s="57" t="s">
        <v>32</v>
      </c>
      <c r="D27" s="119">
        <v>1</v>
      </c>
      <c r="E27" s="120">
        <v>1</v>
      </c>
      <c r="F27" s="120">
        <v>1</v>
      </c>
      <c r="G27" s="120">
        <v>1</v>
      </c>
      <c r="H27" s="120">
        <v>1</v>
      </c>
      <c r="I27" s="120">
        <v>1</v>
      </c>
      <c r="J27" s="120">
        <v>1</v>
      </c>
      <c r="K27" s="121">
        <v>1</v>
      </c>
      <c r="L27" s="13"/>
      <c r="M27" s="13"/>
      <c r="N27" s="13"/>
      <c r="O27" s="13"/>
      <c r="P27" s="13"/>
    </row>
    <row r="28" spans="1:16" x14ac:dyDescent="0.25">
      <c r="A28" s="13"/>
      <c r="B28" s="38" t="s">
        <v>30</v>
      </c>
      <c r="C28" s="57" t="s">
        <v>33</v>
      </c>
      <c r="D28" s="119">
        <v>1</v>
      </c>
      <c r="E28" s="120">
        <v>1</v>
      </c>
      <c r="F28" s="120">
        <v>1</v>
      </c>
      <c r="G28" s="120">
        <v>1</v>
      </c>
      <c r="H28" s="120">
        <v>1</v>
      </c>
      <c r="I28" s="120">
        <v>1</v>
      </c>
      <c r="J28" s="120">
        <v>1</v>
      </c>
      <c r="K28" s="121">
        <v>1</v>
      </c>
      <c r="L28" s="13"/>
      <c r="M28" s="13"/>
      <c r="N28" s="13"/>
      <c r="O28" s="13"/>
      <c r="P28" s="13"/>
    </row>
    <row r="29" spans="1:16" ht="15.75" thickBot="1" x14ac:dyDescent="0.3">
      <c r="A29" s="13"/>
      <c r="B29" s="39" t="s">
        <v>31</v>
      </c>
      <c r="C29" s="58" t="s">
        <v>34</v>
      </c>
      <c r="D29" s="116">
        <v>1</v>
      </c>
      <c r="E29" s="117">
        <v>1</v>
      </c>
      <c r="F29" s="117">
        <v>1</v>
      </c>
      <c r="G29" s="117">
        <v>1</v>
      </c>
      <c r="H29" s="117">
        <v>1</v>
      </c>
      <c r="I29" s="117">
        <v>1</v>
      </c>
      <c r="J29" s="117">
        <v>1</v>
      </c>
      <c r="K29" s="118">
        <v>1</v>
      </c>
      <c r="L29" s="13"/>
      <c r="M29" s="13"/>
      <c r="N29" s="13"/>
      <c r="O29" s="13"/>
      <c r="P29" s="13"/>
    </row>
    <row r="30" spans="1:16" ht="15.75" thickBot="1" x14ac:dyDescent="0.3">
      <c r="A30" s="13"/>
      <c r="B30" s="40" t="s">
        <v>35</v>
      </c>
      <c r="C30" s="81" t="s">
        <v>6</v>
      </c>
      <c r="D30" s="65">
        <f>D24*D25*D26*D27*D28*D29</f>
        <v>0.83666002653407556</v>
      </c>
      <c r="E30" s="66">
        <f t="shared" ref="E30:K30" si="3">E24*E25*E26*E27*E28*E29</f>
        <v>0.89442719099991586</v>
      </c>
      <c r="F30" s="66">
        <f t="shared" si="3"/>
        <v>1</v>
      </c>
      <c r="G30" s="66">
        <f t="shared" si="3"/>
        <v>1</v>
      </c>
      <c r="H30" s="66">
        <f t="shared" si="3"/>
        <v>1</v>
      </c>
      <c r="I30" s="66">
        <f t="shared" si="3"/>
        <v>1</v>
      </c>
      <c r="J30" s="66">
        <f t="shared" si="3"/>
        <v>1</v>
      </c>
      <c r="K30" s="67">
        <f t="shared" si="3"/>
        <v>1</v>
      </c>
      <c r="L30" s="13"/>
      <c r="M30" s="13"/>
      <c r="N30" s="13"/>
      <c r="O30" s="13"/>
      <c r="P30" s="13"/>
    </row>
    <row r="31" spans="1:16" x14ac:dyDescent="0.25">
      <c r="A31" s="13"/>
      <c r="B31" s="13"/>
      <c r="C31" s="13"/>
      <c r="D31" s="13"/>
      <c r="E31" s="13"/>
      <c r="F31" s="13"/>
      <c r="G31" s="13"/>
      <c r="H31" s="13"/>
      <c r="I31" s="13"/>
      <c r="J31" s="13"/>
      <c r="K31" s="13"/>
      <c r="L31" s="13"/>
      <c r="M31" s="13"/>
      <c r="N31" s="13"/>
      <c r="O31" s="13"/>
      <c r="P31" s="13"/>
    </row>
    <row r="32" spans="1:16" x14ac:dyDescent="0.25">
      <c r="A32" s="13"/>
      <c r="B32" s="13"/>
      <c r="C32" s="13"/>
      <c r="D32" s="16" t="s">
        <v>24</v>
      </c>
      <c r="E32" s="16" t="s">
        <v>24</v>
      </c>
      <c r="F32" s="16" t="s">
        <v>24</v>
      </c>
      <c r="G32" s="16" t="s">
        <v>24</v>
      </c>
      <c r="H32" s="16" t="s">
        <v>24</v>
      </c>
      <c r="I32" s="16" t="s">
        <v>24</v>
      </c>
      <c r="J32" s="16" t="s">
        <v>24</v>
      </c>
      <c r="K32" s="16" t="s">
        <v>24</v>
      </c>
      <c r="L32" s="13"/>
      <c r="M32" s="13"/>
      <c r="N32" s="13"/>
      <c r="O32" s="13"/>
      <c r="P32" s="13"/>
    </row>
    <row r="33" spans="1:16" ht="15.75" thickBot="1" x14ac:dyDescent="0.3">
      <c r="A33" s="13"/>
      <c r="B33" s="13"/>
      <c r="C33" s="13"/>
      <c r="D33" s="13"/>
      <c r="E33" s="13"/>
      <c r="F33" s="13"/>
      <c r="G33" s="13"/>
      <c r="H33" s="13"/>
      <c r="I33" s="13"/>
      <c r="J33" s="13"/>
      <c r="K33" s="13"/>
      <c r="L33" s="13"/>
      <c r="M33" s="13"/>
      <c r="N33" s="13"/>
      <c r="O33" s="13"/>
      <c r="P33" s="13"/>
    </row>
    <row r="34" spans="1:16" x14ac:dyDescent="0.25">
      <c r="A34" s="13"/>
      <c r="B34" s="29" t="s">
        <v>50</v>
      </c>
      <c r="C34" s="78" t="s">
        <v>41</v>
      </c>
      <c r="D34" s="122">
        <v>200</v>
      </c>
      <c r="E34" s="8">
        <f>D34</f>
        <v>200</v>
      </c>
      <c r="F34" s="8">
        <f t="shared" ref="F34:K34" si="4">E34</f>
        <v>200</v>
      </c>
      <c r="G34" s="8">
        <f t="shared" si="4"/>
        <v>200</v>
      </c>
      <c r="H34" s="8">
        <f t="shared" si="4"/>
        <v>200</v>
      </c>
      <c r="I34" s="8">
        <f t="shared" si="4"/>
        <v>200</v>
      </c>
      <c r="J34" s="8">
        <f t="shared" si="4"/>
        <v>200</v>
      </c>
      <c r="K34" s="54">
        <f t="shared" si="4"/>
        <v>200</v>
      </c>
      <c r="L34" s="13"/>
      <c r="M34" s="13"/>
      <c r="N34" s="13"/>
      <c r="O34" s="13"/>
      <c r="P34" s="13"/>
    </row>
    <row r="35" spans="1:16" x14ac:dyDescent="0.25">
      <c r="A35" s="13"/>
      <c r="B35" s="31" t="s">
        <v>37</v>
      </c>
      <c r="C35" s="79" t="s">
        <v>6</v>
      </c>
      <c r="D35" s="55">
        <f>D34/D30</f>
        <v>239.04572186687872</v>
      </c>
      <c r="E35" s="53">
        <f t="shared" ref="E35:K35" si="5">E34/E30</f>
        <v>223.60679774997897</v>
      </c>
      <c r="F35" s="53">
        <f t="shared" si="5"/>
        <v>200</v>
      </c>
      <c r="G35" s="53">
        <f t="shared" si="5"/>
        <v>200</v>
      </c>
      <c r="H35" s="53">
        <f t="shared" si="5"/>
        <v>200</v>
      </c>
      <c r="I35" s="53">
        <f t="shared" si="5"/>
        <v>200</v>
      </c>
      <c r="J35" s="53">
        <f t="shared" si="5"/>
        <v>200</v>
      </c>
      <c r="K35" s="56">
        <f t="shared" si="5"/>
        <v>200</v>
      </c>
      <c r="L35" s="13"/>
      <c r="M35" s="13"/>
      <c r="N35" s="13"/>
      <c r="O35" s="13"/>
      <c r="P35" s="13"/>
    </row>
    <row r="36" spans="1:16" ht="15.75" thickBot="1" x14ac:dyDescent="0.3">
      <c r="A36" s="13"/>
      <c r="B36" s="41" t="s">
        <v>36</v>
      </c>
      <c r="C36" s="80" t="s">
        <v>6</v>
      </c>
      <c r="D36" s="123">
        <v>120</v>
      </c>
      <c r="E36" s="106"/>
      <c r="F36" s="106"/>
      <c r="G36" s="106"/>
      <c r="H36" s="106"/>
      <c r="I36" s="106"/>
      <c r="J36" s="106"/>
      <c r="K36" s="107"/>
      <c r="L36" s="13"/>
      <c r="M36" s="13"/>
      <c r="N36" s="13"/>
      <c r="O36" s="13"/>
      <c r="P36" s="13"/>
    </row>
    <row r="37" spans="1:16" ht="15.75" thickBot="1" x14ac:dyDescent="0.3">
      <c r="A37" s="13"/>
      <c r="B37" s="42" t="s">
        <v>38</v>
      </c>
      <c r="C37" s="52" t="s">
        <v>39</v>
      </c>
      <c r="D37" s="123">
        <v>240</v>
      </c>
      <c r="E37" s="106"/>
      <c r="F37" s="106"/>
      <c r="G37" s="106"/>
      <c r="H37" s="106"/>
      <c r="I37" s="106"/>
      <c r="J37" s="106"/>
      <c r="K37" s="107"/>
      <c r="L37" s="13"/>
      <c r="M37" s="13"/>
      <c r="N37" s="13"/>
      <c r="O37" s="13"/>
      <c r="P37" s="13"/>
    </row>
    <row r="38" spans="1:16" ht="15.75" thickBot="1" x14ac:dyDescent="0.3">
      <c r="A38" s="13"/>
      <c r="B38" s="42" t="s">
        <v>72</v>
      </c>
      <c r="C38" s="52" t="s">
        <v>39</v>
      </c>
      <c r="D38" s="85">
        <f>D37*D30</f>
        <v>200.79840636817812</v>
      </c>
      <c r="E38" s="84">
        <f t="shared" ref="E38:K38" si="6">E37*E30</f>
        <v>0</v>
      </c>
      <c r="F38" s="72">
        <f t="shared" si="6"/>
        <v>0</v>
      </c>
      <c r="G38" s="72">
        <f t="shared" si="6"/>
        <v>0</v>
      </c>
      <c r="H38" s="72">
        <f t="shared" si="6"/>
        <v>0</v>
      </c>
      <c r="I38" s="72">
        <f t="shared" si="6"/>
        <v>0</v>
      </c>
      <c r="J38" s="72">
        <f t="shared" si="6"/>
        <v>0</v>
      </c>
      <c r="K38" s="82">
        <f t="shared" si="6"/>
        <v>0</v>
      </c>
      <c r="L38" s="13"/>
      <c r="M38" s="13"/>
      <c r="N38" s="13"/>
      <c r="O38" s="13"/>
      <c r="P38" s="13"/>
    </row>
    <row r="39" spans="1:16" ht="15.75" thickBot="1" x14ac:dyDescent="0.3">
      <c r="A39" s="13"/>
      <c r="B39" s="42" t="s">
        <v>40</v>
      </c>
      <c r="C39" s="52" t="s">
        <v>74</v>
      </c>
      <c r="D39" s="73" t="str">
        <f>IF(D36&gt;0,IF($H$3&gt;1,(CONCATENATE($H$3,"||",$G$3,"x",D$36,"mm²")),(CONCATENATE($G$3,"x",D$36,"mm²"))),"")</f>
        <v>4||4x120mm²</v>
      </c>
      <c r="E39" s="74" t="str">
        <f t="shared" ref="E39:K39" si="7">IF(E36&gt;0,IF($H$3&gt;1,(CONCATENATE($H$3,"||",$G$3,"x",E$36,"mm²")),(CONCATENATE($G$3,"x",E$36,"mm²"))),"")</f>
        <v/>
      </c>
      <c r="F39" s="74" t="str">
        <f t="shared" si="7"/>
        <v/>
      </c>
      <c r="G39" s="74" t="str">
        <f t="shared" si="7"/>
        <v/>
      </c>
      <c r="H39" s="74" t="str">
        <f t="shared" si="7"/>
        <v/>
      </c>
      <c r="I39" s="74" t="str">
        <f t="shared" si="7"/>
        <v/>
      </c>
      <c r="J39" s="74" t="str">
        <f t="shared" si="7"/>
        <v/>
      </c>
      <c r="K39" s="75" t="str">
        <f t="shared" si="7"/>
        <v/>
      </c>
      <c r="L39" s="13"/>
      <c r="M39" s="13"/>
      <c r="N39" s="13"/>
      <c r="O39" s="13"/>
      <c r="P39" s="13"/>
    </row>
    <row r="40" spans="1:16" ht="15" customHeight="1" thickBot="1" x14ac:dyDescent="0.3">
      <c r="A40" s="13"/>
      <c r="B40" s="42" t="s">
        <v>76</v>
      </c>
      <c r="C40" s="51" t="s">
        <v>71</v>
      </c>
      <c r="D40" s="76" t="str">
        <f>CONCATENATE(D16," &lt; ",D34," &lt; ",(ROUND(D38,0)))</f>
        <v>183 &lt; 200 &lt; 201</v>
      </c>
      <c r="E40" s="76" t="str">
        <f t="shared" ref="E40:K40" si="8">CONCATENATE(E16," &lt; ",E34," &lt; ",(ROUND(E38,0)))</f>
        <v xml:space="preserve"> &lt; 200 &lt; 0</v>
      </c>
      <c r="F40" s="76" t="str">
        <f t="shared" si="8"/>
        <v xml:space="preserve"> &lt; 200 &lt; 0</v>
      </c>
      <c r="G40" s="76" t="str">
        <f t="shared" si="8"/>
        <v xml:space="preserve"> &lt; 200 &lt; 0</v>
      </c>
      <c r="H40" s="76" t="str">
        <f t="shared" si="8"/>
        <v xml:space="preserve"> &lt; 200 &lt; 0</v>
      </c>
      <c r="I40" s="76" t="str">
        <f t="shared" si="8"/>
        <v xml:space="preserve"> &lt; 200 &lt; 0</v>
      </c>
      <c r="J40" s="76" t="str">
        <f t="shared" si="8"/>
        <v xml:space="preserve"> &lt; 200 &lt; 0</v>
      </c>
      <c r="K40" s="83" t="str">
        <f t="shared" si="8"/>
        <v xml:space="preserve"> &lt; 200 &lt; 0</v>
      </c>
      <c r="L40" s="13"/>
      <c r="M40" s="13"/>
      <c r="N40" s="13"/>
      <c r="O40" s="13"/>
      <c r="P40" s="13"/>
    </row>
    <row r="41" spans="1:16" x14ac:dyDescent="0.25">
      <c r="A41" s="13"/>
      <c r="B41" s="13"/>
      <c r="C41" s="13"/>
      <c r="D41" s="13"/>
      <c r="E41" s="13"/>
      <c r="F41" s="13"/>
      <c r="G41" s="13"/>
      <c r="H41" s="13"/>
      <c r="I41" s="13"/>
      <c r="J41" s="13"/>
      <c r="K41" s="13"/>
      <c r="L41" s="13"/>
      <c r="M41" s="13"/>
      <c r="N41" s="13"/>
      <c r="O41" s="13"/>
      <c r="P41" s="13"/>
    </row>
    <row r="42" spans="1:16" ht="15.75" thickBot="1" x14ac:dyDescent="0.3">
      <c r="A42" s="13"/>
      <c r="B42" s="13"/>
      <c r="C42" s="13"/>
      <c r="D42" s="13"/>
      <c r="E42" s="13"/>
      <c r="F42" s="13"/>
      <c r="G42" s="13"/>
      <c r="H42" s="13"/>
      <c r="I42" s="13"/>
      <c r="J42" s="13"/>
      <c r="K42" s="13"/>
      <c r="L42" s="13"/>
      <c r="M42" s="13"/>
      <c r="N42" s="13"/>
      <c r="O42" s="13"/>
      <c r="P42" s="13"/>
    </row>
    <row r="43" spans="1:16" ht="15.75" thickBot="1" x14ac:dyDescent="0.3">
      <c r="A43" s="13"/>
      <c r="B43" s="50" t="s">
        <v>69</v>
      </c>
      <c r="C43" s="96" t="str">
        <f>IF($H$3&gt;1,(CONCATENATE($H$3,"||",$G$3,"x",LARGE(D36:K36,1),"mm²")),(CONCATENATE($G$3,"x",LARGE(D36:K36,1),"mm²")))</f>
        <v>4||4x120mm²</v>
      </c>
      <c r="D43" s="97"/>
      <c r="E43" s="13"/>
      <c r="F43" s="13"/>
      <c r="G43" s="13"/>
      <c r="H43" s="13"/>
      <c r="I43" s="13"/>
      <c r="J43" s="13"/>
      <c r="K43" s="13"/>
      <c r="L43" s="13"/>
      <c r="M43" s="13"/>
      <c r="N43" s="13"/>
      <c r="O43" s="13"/>
      <c r="P43" s="13"/>
    </row>
    <row r="44" spans="1:16" x14ac:dyDescent="0.25">
      <c r="A44" s="13"/>
      <c r="B44" s="13"/>
      <c r="C44" s="13"/>
      <c r="D44" s="13"/>
      <c r="E44" s="13"/>
      <c r="F44" s="43"/>
      <c r="G44" s="13"/>
      <c r="H44" s="13"/>
      <c r="I44" s="13"/>
      <c r="J44" s="13"/>
      <c r="K44" s="13"/>
      <c r="L44" s="13"/>
      <c r="M44" s="13"/>
      <c r="N44" s="13"/>
      <c r="O44" s="13"/>
      <c r="P44" s="13"/>
    </row>
    <row r="45" spans="1:16" x14ac:dyDescent="0.25">
      <c r="A45" s="13"/>
      <c r="B45" s="13"/>
      <c r="C45" s="13"/>
      <c r="D45" s="13"/>
      <c r="E45" s="13"/>
      <c r="F45" s="13"/>
      <c r="G45" s="13"/>
      <c r="H45" s="13"/>
      <c r="I45" s="13"/>
      <c r="J45" s="13"/>
      <c r="K45" s="13"/>
      <c r="L45" s="13"/>
      <c r="M45" s="13"/>
      <c r="N45" s="13"/>
      <c r="O45" s="13"/>
      <c r="P45" s="13"/>
    </row>
    <row r="46" spans="1:16" x14ac:dyDescent="0.25">
      <c r="A46" s="13"/>
      <c r="B46" s="13"/>
      <c r="C46" s="13"/>
      <c r="D46" s="13"/>
      <c r="E46" s="13"/>
      <c r="F46" s="13"/>
      <c r="G46" s="13"/>
      <c r="H46" s="13"/>
      <c r="I46" s="13"/>
      <c r="J46" s="13"/>
      <c r="K46" s="13"/>
      <c r="L46" s="13"/>
      <c r="M46" s="13"/>
      <c r="N46" s="13"/>
      <c r="O46" s="13"/>
      <c r="P46" s="13"/>
    </row>
    <row r="47" spans="1:16" x14ac:dyDescent="0.25">
      <c r="A47" s="13"/>
      <c r="B47" s="13"/>
      <c r="C47" s="13"/>
      <c r="D47" s="13"/>
      <c r="E47" s="13"/>
      <c r="F47" s="13"/>
      <c r="G47" s="13"/>
      <c r="H47" s="13"/>
      <c r="I47" s="13"/>
      <c r="J47" s="13"/>
      <c r="K47" s="13"/>
      <c r="L47" s="13"/>
      <c r="M47" s="13"/>
      <c r="N47" s="13"/>
      <c r="O47" s="13"/>
      <c r="P47" s="13"/>
    </row>
    <row r="48" spans="1:16" x14ac:dyDescent="0.25">
      <c r="A48" s="13"/>
      <c r="B48" s="13"/>
      <c r="C48" s="13"/>
      <c r="D48" s="13"/>
      <c r="E48" s="13"/>
      <c r="F48" s="13"/>
      <c r="G48" s="13"/>
      <c r="H48" s="13"/>
      <c r="I48" s="13"/>
      <c r="J48" s="13"/>
      <c r="K48" s="13"/>
      <c r="L48" s="13"/>
      <c r="M48" s="13"/>
      <c r="N48" s="13"/>
      <c r="O48" s="13"/>
      <c r="P48" s="13"/>
    </row>
    <row r="49" spans="2:11" x14ac:dyDescent="0.25">
      <c r="B49" s="13"/>
      <c r="C49" s="13"/>
      <c r="D49" s="13"/>
      <c r="E49" s="13"/>
      <c r="F49" s="13"/>
      <c r="G49" s="13"/>
      <c r="H49" s="13"/>
      <c r="I49" s="13"/>
      <c r="J49" s="13"/>
      <c r="K49" s="13"/>
    </row>
  </sheetData>
  <sheetProtection sheet="1" objects="1" scenarios="1" selectLockedCells="1"/>
  <mergeCells count="5">
    <mergeCell ref="M11:O11"/>
    <mergeCell ref="J5:K5"/>
    <mergeCell ref="J3:K3"/>
    <mergeCell ref="J4:K4"/>
    <mergeCell ref="C43:D43"/>
  </mergeCells>
  <conditionalFormatting sqref="D24:K24">
    <cfRule type="expression" dxfId="10" priority="25">
      <formula>D22="D"</formula>
    </cfRule>
  </conditionalFormatting>
  <conditionalFormatting sqref="D25:K25">
    <cfRule type="expression" dxfId="9" priority="24">
      <formula>D22&lt;&gt;"D"</formula>
    </cfRule>
  </conditionalFormatting>
  <conditionalFormatting sqref="D27:K28">
    <cfRule type="expression" dxfId="8" priority="9">
      <formula>D$15&lt;=1</formula>
    </cfRule>
  </conditionalFormatting>
  <conditionalFormatting sqref="E28">
    <cfRule type="expression" dxfId="7" priority="8">
      <formula>E15&lt;=1</formula>
    </cfRule>
  </conditionalFormatting>
  <conditionalFormatting sqref="F28">
    <cfRule type="expression" dxfId="6" priority="7">
      <formula>F15&lt;=1</formula>
    </cfRule>
  </conditionalFormatting>
  <conditionalFormatting sqref="G28">
    <cfRule type="expression" dxfId="5" priority="6">
      <formula>G15&lt;=1</formula>
    </cfRule>
  </conditionalFormatting>
  <conditionalFormatting sqref="H28">
    <cfRule type="expression" dxfId="4" priority="5">
      <formula>H15&lt;=1</formula>
    </cfRule>
  </conditionalFormatting>
  <conditionalFormatting sqref="I28">
    <cfRule type="expression" dxfId="3" priority="4">
      <formula>I15&lt;=1</formula>
    </cfRule>
  </conditionalFormatting>
  <conditionalFormatting sqref="J28">
    <cfRule type="expression" dxfId="2" priority="3">
      <formula>J15&lt;=1</formula>
    </cfRule>
  </conditionalFormatting>
  <conditionalFormatting sqref="K28">
    <cfRule type="expression" dxfId="1" priority="2">
      <formula>K15&lt;=1</formula>
    </cfRule>
  </conditionalFormatting>
  <conditionalFormatting sqref="D40:K40">
    <cfRule type="expression" dxfId="0" priority="1">
      <formula>AND(D16&lt;D34,D34&lt;D38)</formula>
    </cfRule>
  </conditionalFormatting>
  <dataValidations disablePrompts="1" count="6">
    <dataValidation type="list" allowBlank="1" showInputMessage="1" showErrorMessage="1" sqref="D22:K22">
      <formula1>"A1,A2,B1,B2,C,D,E,F,G"</formula1>
    </dataValidation>
    <dataValidation type="list" allowBlank="1" showInputMessage="1" showErrorMessage="1" sqref="G3:G4">
      <formula1>"1,2,3,4,5"</formula1>
    </dataValidation>
    <dataValidation type="list" allowBlank="1" showInputMessage="1" showErrorMessage="1" sqref="N13">
      <formula1>"70,90"</formula1>
    </dataValidation>
    <dataValidation type="list" allowBlank="1" showInputMessage="1" showErrorMessage="1" sqref="N15">
      <formula1>"Jord,Luft"</formula1>
    </dataValidation>
    <dataValidation type="list" allowBlank="1" showInputMessage="1" showErrorMessage="1" sqref="F3:F4">
      <formula1>"70/160 °C,90/250 °C,70/250 °C"</formula1>
    </dataValidation>
    <dataValidation type="list" allowBlank="1" showInputMessage="1" showErrorMessage="1" sqref="D14:K14">
      <mc:AlternateContent xmlns:x12ac="http://schemas.microsoft.com/office/spreadsheetml/2011/1/ac" xmlns:mc="http://schemas.openxmlformats.org/markup-compatibility/2006">
        <mc:Choice Requires="x12ac">
          <x12ac:list>1,"1,5",2,"2,5",3</x12ac:list>
        </mc:Choice>
        <mc:Fallback>
          <formula1>"1,1,5,2,2,5,3"</formula1>
        </mc:Fallback>
      </mc:AlternateContent>
    </dataValidation>
  </dataValidations>
  <pageMargins left="0.7" right="0.7" top="0.75" bottom="0.75" header="0.3" footer="0.3"/>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Oplægnings beregninger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dc:creator>
  <cp:lastModifiedBy>Lasse</cp:lastModifiedBy>
  <dcterms:created xsi:type="dcterms:W3CDTF">2016-11-27T10:37:02Z</dcterms:created>
  <dcterms:modified xsi:type="dcterms:W3CDTF">2017-01-06T13:57:13Z</dcterms:modified>
</cp:coreProperties>
</file>